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martinez\Desktop\"/>
    </mc:Choice>
  </mc:AlternateContent>
  <xr:revisionPtr revIDLastSave="0" documentId="8_{7F608C17-3700-4376-B9AF-6CDF9F8E93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RPC_DETALLE_COMPARATIVO_2021VF" sheetId="11" r:id="rId1"/>
    <sheet name="ERPC_DETALLE_COMPARATIVO_2023VF" sheetId="7" r:id="rId2"/>
    <sheet name="Otros componentes" sheetId="23" r:id="rId3"/>
    <sheet name="SKID MEDICION" sheetId="12" r:id="rId4"/>
    <sheet name="SKID REGULACION" sheetId="13" r:id="rId5"/>
    <sheet name="SKID FILTRACION" sheetId="14" r:id="rId6"/>
    <sheet name="SKID ODORIZACIÓN" sheetId="15" r:id="rId7"/>
    <sheet name=" PUESTA A TIERRA Y PROT_CATOD" sheetId="16" r:id="rId8"/>
    <sheet name="INGENIERIA" sheetId="17" r:id="rId9"/>
    <sheet name="COMUNICACIONES" sheetId="24" r:id="rId10"/>
    <sheet name="ADMINISTRACIÓN" sheetId="18" r:id="rId11"/>
    <sheet name="TOTAL O.CIVIL" sheetId="22" r:id="rId12"/>
    <sheet name="O_CIVIL_MALLA_ESLABON" sheetId="19" r:id="rId13"/>
    <sheet name="O_CIVIL_CONCRETOS" sheetId="20" r:id="rId14"/>
    <sheet name="O_CIVIL_EXCAVACIONES" sheetId="21" r:id="rId15"/>
  </sheets>
  <definedNames>
    <definedName name="_xlnm._FilterDatabase" localSheetId="1" hidden="1">ERPC_DETALLE_COMPARATIVO_2023VF!$A$1:$U$23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">ERPC_DETALLE_COMPARATIVO_2021VF!$C$3</definedName>
    <definedName name="I">ERPC_DETALLE_COMPARATIVO_2021VF!$C$4</definedName>
    <definedName name="IVA">ERPC_DETALLE_COMPARATIVO_2021VF!$C$6</definedName>
    <definedName name="U">ERPC_DETALLE_COMPARATIVO_2021VF!$C$5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1" l="1"/>
  <c r="B40" i="11" s="1"/>
  <c r="B37" i="11"/>
  <c r="B41" i="11" s="1"/>
  <c r="B38" i="11"/>
  <c r="B42" i="11"/>
  <c r="E4" i="11" l="1"/>
  <c r="G4" i="23"/>
  <c r="O18" i="11" l="1"/>
  <c r="F1" i="21" l="1"/>
  <c r="C7" i="7" l="1"/>
  <c r="C14" i="11"/>
  <c r="CZ141" i="12"/>
  <c r="CZ140" i="12"/>
  <c r="CZ139" i="12"/>
  <c r="CZ138" i="12"/>
  <c r="CZ137" i="12"/>
  <c r="CZ136" i="12"/>
  <c r="CZ135" i="12"/>
  <c r="CZ134" i="12"/>
  <c r="CZ129" i="12"/>
  <c r="CZ128" i="12"/>
  <c r="CZ127" i="12"/>
  <c r="CZ126" i="12"/>
  <c r="CZ125" i="12"/>
  <c r="CZ124" i="12"/>
  <c r="CZ123" i="12"/>
  <c r="CZ122" i="12"/>
  <c r="CZ121" i="12"/>
  <c r="CZ120" i="12"/>
  <c r="CZ119" i="12"/>
  <c r="CZ118" i="12"/>
  <c r="CZ113" i="12"/>
  <c r="CZ112" i="12"/>
  <c r="CZ111" i="12"/>
  <c r="CZ110" i="12"/>
  <c r="CZ109" i="12"/>
  <c r="CZ108" i="12"/>
  <c r="CZ107" i="12"/>
  <c r="CZ106" i="12"/>
  <c r="CZ105" i="12"/>
  <c r="CZ104" i="12"/>
  <c r="DA114" i="12" s="1"/>
  <c r="DA144" i="12"/>
  <c r="DA130" i="12"/>
  <c r="DA100" i="12"/>
  <c r="CZ61" i="12"/>
  <c r="CZ60" i="12"/>
  <c r="CZ59" i="12"/>
  <c r="CZ58" i="12"/>
  <c r="CZ57" i="12"/>
  <c r="CZ56" i="12"/>
  <c r="CZ55" i="12"/>
  <c r="CZ54" i="12"/>
  <c r="CZ53" i="12"/>
  <c r="CZ52" i="12"/>
  <c r="CZ51" i="12"/>
  <c r="CZ50" i="12"/>
  <c r="CZ49" i="12"/>
  <c r="CZ48" i="12"/>
  <c r="CZ47" i="12"/>
  <c r="CZ46" i="12"/>
  <c r="CZ45" i="12"/>
  <c r="CZ44" i="12"/>
  <c r="CZ43" i="12"/>
  <c r="CZ42" i="12"/>
  <c r="CZ41" i="12"/>
  <c r="CZ40" i="12"/>
  <c r="CZ39" i="12"/>
  <c r="CZ38" i="12"/>
  <c r="CZ37" i="12"/>
  <c r="CZ36" i="12"/>
  <c r="CZ35" i="12"/>
  <c r="CZ34" i="12"/>
  <c r="CZ33" i="12"/>
  <c r="CZ32" i="12"/>
  <c r="CZ31" i="12"/>
  <c r="CZ30" i="12"/>
  <c r="CZ29" i="12"/>
  <c r="CZ28" i="12"/>
  <c r="CZ27" i="12"/>
  <c r="CZ26" i="12"/>
  <c r="CZ25" i="12"/>
  <c r="CZ24" i="12"/>
  <c r="CZ23" i="12"/>
  <c r="CZ22" i="12"/>
  <c r="CZ21" i="12"/>
  <c r="CZ20" i="12"/>
  <c r="CZ19" i="12"/>
  <c r="CZ18" i="12"/>
  <c r="CZ17" i="12"/>
  <c r="CZ16" i="12"/>
  <c r="CZ15" i="12"/>
  <c r="CZ14" i="12"/>
  <c r="CZ13" i="12"/>
  <c r="CZ12" i="12"/>
  <c r="CZ11" i="12"/>
  <c r="CZ10" i="12"/>
  <c r="CZ9" i="12"/>
  <c r="CZ8" i="12"/>
  <c r="CZ7" i="12"/>
  <c r="DA146" i="12" l="1"/>
  <c r="K20" i="7" l="1"/>
  <c r="K27" i="11" s="1"/>
  <c r="K21" i="7"/>
  <c r="K28" i="11" s="1"/>
  <c r="K22" i="7"/>
  <c r="K29" i="11" s="1"/>
  <c r="K23" i="7"/>
  <c r="K30" i="11" s="1"/>
  <c r="K15" i="7"/>
  <c r="K22" i="11" s="1"/>
  <c r="H22" i="7"/>
  <c r="H29" i="11" s="1"/>
  <c r="H23" i="7"/>
  <c r="H30" i="11" s="1"/>
  <c r="H21" i="7"/>
  <c r="H28" i="11" s="1"/>
  <c r="H15" i="7"/>
  <c r="H12" i="7"/>
  <c r="H19" i="11" s="1"/>
  <c r="K16" i="7" l="1"/>
  <c r="K23" i="11" s="1"/>
  <c r="H16" i="7"/>
  <c r="H23" i="11" s="1"/>
  <c r="H22" i="11"/>
  <c r="BK144" i="12"/>
  <c r="BK130" i="12"/>
  <c r="BK114" i="12"/>
  <c r="BK100" i="12"/>
  <c r="BK146" i="12" s="1"/>
  <c r="BJ60" i="12"/>
  <c r="BJ61" i="12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H8" i="7"/>
  <c r="H15" i="11" s="1"/>
  <c r="K8" i="7"/>
  <c r="K15" i="11" s="1"/>
  <c r="BC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D100" i="12" s="1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C98" i="12"/>
  <c r="BC99" i="12"/>
  <c r="BC104" i="12"/>
  <c r="BC105" i="12"/>
  <c r="BC106" i="12"/>
  <c r="BC107" i="12"/>
  <c r="BD114" i="12" s="1"/>
  <c r="BC108" i="12"/>
  <c r="BC109" i="12"/>
  <c r="BC110" i="12"/>
  <c r="BC111" i="12"/>
  <c r="BC112" i="12"/>
  <c r="BC113" i="12"/>
  <c r="BC118" i="12"/>
  <c r="BC119" i="12"/>
  <c r="BC120" i="12"/>
  <c r="BC121" i="12"/>
  <c r="BC122" i="12"/>
  <c r="BC123" i="12"/>
  <c r="BC124" i="12"/>
  <c r="BC125" i="12"/>
  <c r="BD130" i="12" s="1"/>
  <c r="BC126" i="12"/>
  <c r="BC127" i="12"/>
  <c r="BC128" i="12"/>
  <c r="BC129" i="12"/>
  <c r="BC134" i="12"/>
  <c r="BC135" i="12"/>
  <c r="BC136" i="12"/>
  <c r="BC137" i="12"/>
  <c r="BC138" i="12"/>
  <c r="BC139" i="12"/>
  <c r="BC140" i="12"/>
  <c r="BC141" i="12"/>
  <c r="BC142" i="12"/>
  <c r="BC143" i="12"/>
  <c r="BD144" i="12"/>
  <c r="BC148" i="12"/>
  <c r="BC149" i="12"/>
  <c r="BC150" i="12"/>
  <c r="AA150" i="12"/>
  <c r="AA149" i="12"/>
  <c r="AA148" i="12"/>
  <c r="AA143" i="12"/>
  <c r="AA142" i="12"/>
  <c r="AA141" i="12"/>
  <c r="AA140" i="12"/>
  <c r="AA139" i="12"/>
  <c r="AA138" i="12"/>
  <c r="AA137" i="12"/>
  <c r="AA136" i="12"/>
  <c r="AA135" i="12"/>
  <c r="AA134" i="12"/>
  <c r="AA129" i="12"/>
  <c r="AA128" i="12"/>
  <c r="AA127" i="12"/>
  <c r="AA126" i="12"/>
  <c r="AA125" i="12"/>
  <c r="AA124" i="12"/>
  <c r="AA123" i="12"/>
  <c r="AA122" i="12"/>
  <c r="AA121" i="12"/>
  <c r="AA120" i="12"/>
  <c r="AA119" i="12"/>
  <c r="AA118" i="12"/>
  <c r="AA113" i="12"/>
  <c r="AA112" i="12"/>
  <c r="AA111" i="12"/>
  <c r="AA110" i="12"/>
  <c r="AA109" i="12"/>
  <c r="AA108" i="12"/>
  <c r="AA107" i="12"/>
  <c r="AA106" i="12"/>
  <c r="AA105" i="12"/>
  <c r="AA104" i="12"/>
  <c r="AA99" i="12"/>
  <c r="AA98" i="12"/>
  <c r="AA97" i="12"/>
  <c r="AA96" i="12"/>
  <c r="AA95" i="12"/>
  <c r="AA94" i="12"/>
  <c r="AA93" i="12"/>
  <c r="AA92" i="12"/>
  <c r="AA91" i="12"/>
  <c r="AA90" i="12"/>
  <c r="AA89" i="12"/>
  <c r="AA88" i="12"/>
  <c r="AA87" i="12"/>
  <c r="AA86" i="12"/>
  <c r="AA85" i="12"/>
  <c r="AA84" i="12"/>
  <c r="AA83" i="12"/>
  <c r="AA82" i="12"/>
  <c r="AA81" i="12"/>
  <c r="AA80" i="12"/>
  <c r="AA79" i="12"/>
  <c r="AA78" i="12"/>
  <c r="AA77" i="12"/>
  <c r="AA76" i="12"/>
  <c r="AA75" i="12"/>
  <c r="AA74" i="12"/>
  <c r="AA73" i="12"/>
  <c r="AA72" i="12"/>
  <c r="AA71" i="12"/>
  <c r="AA70" i="12"/>
  <c r="AA69" i="12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8" i="12"/>
  <c r="AA7" i="12"/>
  <c r="AV150" i="12"/>
  <c r="AV149" i="12"/>
  <c r="AV148" i="12"/>
  <c r="AV143" i="12"/>
  <c r="AV142" i="12"/>
  <c r="AV141" i="12"/>
  <c r="AV140" i="12"/>
  <c r="AV139" i="12"/>
  <c r="AV138" i="12"/>
  <c r="AV137" i="12"/>
  <c r="AV136" i="12"/>
  <c r="AV135" i="12"/>
  <c r="AV134" i="12"/>
  <c r="AV129" i="12"/>
  <c r="AV128" i="12"/>
  <c r="AV127" i="12"/>
  <c r="AV126" i="12"/>
  <c r="AV125" i="12"/>
  <c r="AV124" i="12"/>
  <c r="AV123" i="12"/>
  <c r="AV122" i="12"/>
  <c r="AV121" i="12"/>
  <c r="AV120" i="12"/>
  <c r="AV119" i="12"/>
  <c r="AV118" i="12"/>
  <c r="AV113" i="12"/>
  <c r="AV112" i="12"/>
  <c r="AV111" i="12"/>
  <c r="AV110" i="12"/>
  <c r="AV109" i="12"/>
  <c r="AV108" i="12"/>
  <c r="AV107" i="12"/>
  <c r="AV106" i="12"/>
  <c r="AV105" i="12"/>
  <c r="AV104" i="12"/>
  <c r="AV99" i="12"/>
  <c r="AV98" i="12"/>
  <c r="AV97" i="12"/>
  <c r="AV96" i="12"/>
  <c r="AV95" i="12"/>
  <c r="AV94" i="12"/>
  <c r="AV93" i="12"/>
  <c r="AV92" i="12"/>
  <c r="AV91" i="12"/>
  <c r="AV90" i="12"/>
  <c r="AV89" i="12"/>
  <c r="AV88" i="12"/>
  <c r="AV87" i="12"/>
  <c r="AV86" i="12"/>
  <c r="AV85" i="12"/>
  <c r="AV84" i="12"/>
  <c r="AV83" i="12"/>
  <c r="AV82" i="12"/>
  <c r="AV81" i="12"/>
  <c r="AV80" i="12"/>
  <c r="AV79" i="12"/>
  <c r="AV78" i="12"/>
  <c r="AV77" i="12"/>
  <c r="AV76" i="12"/>
  <c r="AV75" i="12"/>
  <c r="AV74" i="12"/>
  <c r="AV73" i="12"/>
  <c r="AV72" i="12"/>
  <c r="AV71" i="12"/>
  <c r="AV70" i="12"/>
  <c r="AV69" i="12"/>
  <c r="AV68" i="12"/>
  <c r="AV67" i="12"/>
  <c r="AV66" i="12"/>
  <c r="AV65" i="12"/>
  <c r="AV64" i="12"/>
  <c r="AV63" i="12"/>
  <c r="AV62" i="12"/>
  <c r="AV61" i="12"/>
  <c r="AV60" i="12"/>
  <c r="AV59" i="12"/>
  <c r="AV58" i="12"/>
  <c r="AV57" i="12"/>
  <c r="AV56" i="12"/>
  <c r="AV55" i="12"/>
  <c r="AV54" i="12"/>
  <c r="AV53" i="12"/>
  <c r="AV52" i="12"/>
  <c r="AV51" i="12"/>
  <c r="AV50" i="12"/>
  <c r="AV49" i="12"/>
  <c r="AV48" i="12"/>
  <c r="AV47" i="12"/>
  <c r="AV46" i="12"/>
  <c r="AV45" i="12"/>
  <c r="AV44" i="12"/>
  <c r="AV43" i="12"/>
  <c r="AV42" i="12"/>
  <c r="AV41" i="12"/>
  <c r="AV40" i="12"/>
  <c r="AV39" i="12"/>
  <c r="AV38" i="12"/>
  <c r="AV37" i="12"/>
  <c r="AV36" i="12"/>
  <c r="AV35" i="12"/>
  <c r="AV34" i="12"/>
  <c r="AV33" i="12"/>
  <c r="AV32" i="12"/>
  <c r="AV31" i="12"/>
  <c r="AV30" i="12"/>
  <c r="AV29" i="12"/>
  <c r="AV28" i="12"/>
  <c r="AV27" i="12"/>
  <c r="AV26" i="12"/>
  <c r="AV25" i="12"/>
  <c r="AV24" i="12"/>
  <c r="AV23" i="12"/>
  <c r="AV22" i="12"/>
  <c r="AV21" i="12"/>
  <c r="AV20" i="12"/>
  <c r="AV19" i="12"/>
  <c r="AV18" i="12"/>
  <c r="AV17" i="12"/>
  <c r="AV16" i="12"/>
  <c r="AV15" i="12"/>
  <c r="AV14" i="12"/>
  <c r="AV13" i="12"/>
  <c r="AV12" i="12"/>
  <c r="AV11" i="12"/>
  <c r="AV10" i="12"/>
  <c r="AV9" i="12"/>
  <c r="AV8" i="12"/>
  <c r="AV7" i="12"/>
  <c r="K11" i="7"/>
  <c r="K12" i="7"/>
  <c r="K14" i="7"/>
  <c r="K18" i="7"/>
  <c r="K25" i="11" s="1"/>
  <c r="K19" i="7"/>
  <c r="H11" i="7"/>
  <c r="H18" i="11" s="1"/>
  <c r="H18" i="7"/>
  <c r="H25" i="11" s="1"/>
  <c r="H20" i="7"/>
  <c r="J3" i="7"/>
  <c r="J2" i="7"/>
  <c r="K3" i="7"/>
  <c r="K2" i="7"/>
  <c r="M3" i="7"/>
  <c r="M2" i="7"/>
  <c r="I3" i="7"/>
  <c r="H2" i="7"/>
  <c r="H3" i="7"/>
  <c r="H10" i="11"/>
  <c r="K9" i="11"/>
  <c r="K10" i="11"/>
  <c r="H9" i="11"/>
  <c r="K19" i="11" l="1"/>
  <c r="K13" i="7"/>
  <c r="K20" i="11" s="1"/>
  <c r="H14" i="7"/>
  <c r="H13" i="7"/>
  <c r="H20" i="11" s="1"/>
  <c r="H17" i="11" s="1"/>
  <c r="H19" i="7"/>
  <c r="H27" i="11"/>
  <c r="H26" i="11" s="1"/>
  <c r="K18" i="11"/>
  <c r="BD146" i="12"/>
  <c r="AB114" i="12"/>
  <c r="AB130" i="12"/>
  <c r="AB100" i="12"/>
  <c r="AB144" i="12"/>
  <c r="AW100" i="12"/>
  <c r="K21" i="11"/>
  <c r="H21" i="11"/>
  <c r="AW114" i="12"/>
  <c r="AW130" i="12"/>
  <c r="AW144" i="12"/>
  <c r="K26" i="11"/>
  <c r="K17" i="11" l="1"/>
  <c r="K10" i="7"/>
  <c r="H10" i="7"/>
  <c r="AB146" i="12"/>
  <c r="H9" i="7" s="1"/>
  <c r="H16" i="11" s="1"/>
  <c r="BD149" i="12"/>
  <c r="BD148" i="12"/>
  <c r="BD150" i="12"/>
  <c r="AW146" i="12"/>
  <c r="AB150" i="12"/>
  <c r="AB148" i="12"/>
  <c r="AB149" i="12"/>
  <c r="AW149" i="12"/>
  <c r="S9" i="11"/>
  <c r="R9" i="11"/>
  <c r="Q9" i="11"/>
  <c r="P9" i="11"/>
  <c r="O9" i="11"/>
  <c r="N9" i="11"/>
  <c r="M9" i="11"/>
  <c r="L9" i="11"/>
  <c r="J9" i="11"/>
  <c r="I9" i="11"/>
  <c r="F9" i="11"/>
  <c r="G9" i="11"/>
  <c r="E9" i="11"/>
  <c r="M10" i="11"/>
  <c r="F10" i="11"/>
  <c r="H6" i="7" l="1"/>
  <c r="H13" i="11"/>
  <c r="AW150" i="12"/>
  <c r="K9" i="7"/>
  <c r="K16" i="11" s="1"/>
  <c r="BD151" i="12"/>
  <c r="AW148" i="12"/>
  <c r="AB151" i="12"/>
  <c r="B36" i="7"/>
  <c r="B35" i="7"/>
  <c r="B34" i="7"/>
  <c r="AO143" i="13"/>
  <c r="AO142" i="13"/>
  <c r="AO141" i="13"/>
  <c r="AO140" i="13"/>
  <c r="AO139" i="13"/>
  <c r="AO138" i="13"/>
  <c r="AO137" i="13"/>
  <c r="AO136" i="13"/>
  <c r="AO135" i="13"/>
  <c r="AO134" i="13"/>
  <c r="AP144" i="13" s="1"/>
  <c r="AO129" i="13"/>
  <c r="AO128" i="13"/>
  <c r="AO127" i="13"/>
  <c r="AO126" i="13"/>
  <c r="AO125" i="13"/>
  <c r="AO124" i="13"/>
  <c r="AO123" i="13"/>
  <c r="AO122" i="13"/>
  <c r="AO121" i="13"/>
  <c r="AO120" i="13"/>
  <c r="AO119" i="13"/>
  <c r="AO118" i="13"/>
  <c r="AP130" i="13" s="1"/>
  <c r="AO113" i="13"/>
  <c r="AO112" i="13"/>
  <c r="AO111" i="13"/>
  <c r="AO110" i="13"/>
  <c r="AO109" i="13"/>
  <c r="AO108" i="13"/>
  <c r="AO107" i="13"/>
  <c r="AO106" i="13"/>
  <c r="AO105" i="13"/>
  <c r="AO104" i="13"/>
  <c r="AO99" i="13"/>
  <c r="AO98" i="13"/>
  <c r="AO97" i="13"/>
  <c r="AO96" i="13"/>
  <c r="AO95" i="13"/>
  <c r="AO94" i="13"/>
  <c r="AO93" i="13"/>
  <c r="AO92" i="13"/>
  <c r="AO91" i="13"/>
  <c r="AO90" i="13"/>
  <c r="AO89" i="13"/>
  <c r="AO88" i="13"/>
  <c r="AO87" i="13"/>
  <c r="AO86" i="13"/>
  <c r="AO85" i="13"/>
  <c r="AO84" i="13"/>
  <c r="AO83" i="13"/>
  <c r="AO82" i="13"/>
  <c r="AO81" i="13"/>
  <c r="AO80" i="13"/>
  <c r="AO79" i="13"/>
  <c r="AO78" i="13"/>
  <c r="AO77" i="13"/>
  <c r="AO76" i="13"/>
  <c r="AO75" i="13"/>
  <c r="AO74" i="13"/>
  <c r="AO73" i="13"/>
  <c r="AO72" i="13"/>
  <c r="AO71" i="13"/>
  <c r="AO70" i="13"/>
  <c r="AO69" i="13"/>
  <c r="AO68" i="13"/>
  <c r="AO67" i="13"/>
  <c r="AO66" i="13"/>
  <c r="AO65" i="13"/>
  <c r="AO64" i="13"/>
  <c r="AO63" i="13"/>
  <c r="AO62" i="13"/>
  <c r="AO61" i="13"/>
  <c r="AO60" i="13"/>
  <c r="AO59" i="13"/>
  <c r="AO58" i="13"/>
  <c r="AO57" i="13"/>
  <c r="AO56" i="13"/>
  <c r="AO55" i="13"/>
  <c r="AO54" i="13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12" i="13"/>
  <c r="AO11" i="13"/>
  <c r="AO10" i="13"/>
  <c r="AO9" i="13"/>
  <c r="AO8" i="13"/>
  <c r="AO7" i="13"/>
  <c r="AP100" i="13" s="1"/>
  <c r="O22" i="7"/>
  <c r="O29" i="11" s="1"/>
  <c r="P22" i="7"/>
  <c r="P29" i="11" s="1"/>
  <c r="Q22" i="7"/>
  <c r="Q29" i="11" s="1"/>
  <c r="R22" i="7"/>
  <c r="R29" i="11" s="1"/>
  <c r="S22" i="7"/>
  <c r="S29" i="11" s="1"/>
  <c r="N22" i="7"/>
  <c r="N29" i="11" s="1"/>
  <c r="M22" i="7"/>
  <c r="M29" i="11" s="1"/>
  <c r="L22" i="7"/>
  <c r="L29" i="11" s="1"/>
  <c r="J22" i="7"/>
  <c r="J29" i="11" s="1"/>
  <c r="I22" i="7"/>
  <c r="I29" i="11" s="1"/>
  <c r="F22" i="7"/>
  <c r="F29" i="11" s="1"/>
  <c r="G22" i="7"/>
  <c r="G29" i="11" s="1"/>
  <c r="E22" i="7"/>
  <c r="E29" i="11" s="1"/>
  <c r="G5" i="24"/>
  <c r="G6" i="24"/>
  <c r="G7" i="24"/>
  <c r="G8" i="24"/>
  <c r="G10" i="24"/>
  <c r="G11" i="24"/>
  <c r="G12" i="24"/>
  <c r="G13" i="24"/>
  <c r="G18" i="24" s="1"/>
  <c r="G19" i="24" s="1"/>
  <c r="G14" i="24"/>
  <c r="G15" i="24"/>
  <c r="G17" i="24"/>
  <c r="G24" i="24"/>
  <c r="G25" i="24"/>
  <c r="G37" i="24" s="1"/>
  <c r="G38" i="24" s="1"/>
  <c r="G26" i="24"/>
  <c r="G27" i="24"/>
  <c r="G29" i="24"/>
  <c r="G30" i="24"/>
  <c r="G31" i="24"/>
  <c r="G32" i="24"/>
  <c r="G33" i="24"/>
  <c r="G34" i="24"/>
  <c r="G36" i="24"/>
  <c r="G43" i="24"/>
  <c r="G56" i="24" s="1"/>
  <c r="G57" i="24" s="1"/>
  <c r="G44" i="24"/>
  <c r="G45" i="24"/>
  <c r="G46" i="24"/>
  <c r="G48" i="24"/>
  <c r="G49" i="24"/>
  <c r="G50" i="24"/>
  <c r="G51" i="24"/>
  <c r="G52" i="24"/>
  <c r="G53" i="24"/>
  <c r="G55" i="24"/>
  <c r="G62" i="24"/>
  <c r="G75" i="24" s="1"/>
  <c r="G76" i="24" s="1"/>
  <c r="G63" i="24"/>
  <c r="G64" i="24"/>
  <c r="G65" i="24"/>
  <c r="G67" i="24"/>
  <c r="G68" i="24"/>
  <c r="G69" i="24"/>
  <c r="G70" i="24"/>
  <c r="G71" i="24"/>
  <c r="G72" i="24"/>
  <c r="G74" i="24"/>
  <c r="C4" i="23"/>
  <c r="D4" i="23"/>
  <c r="E4" i="23"/>
  <c r="B4" i="23"/>
  <c r="B5" i="23" s="1"/>
  <c r="Q11" i="7"/>
  <c r="Q18" i="11" s="1"/>
  <c r="Q12" i="7"/>
  <c r="Q19" i="11" s="1"/>
  <c r="P12" i="7"/>
  <c r="P19" i="11" s="1"/>
  <c r="P11" i="7"/>
  <c r="P18" i="11" s="1"/>
  <c r="O12" i="7"/>
  <c r="O19" i="11" s="1"/>
  <c r="N12" i="7"/>
  <c r="N19" i="11" s="1"/>
  <c r="N11" i="7"/>
  <c r="N18" i="11" s="1"/>
  <c r="M11" i="7"/>
  <c r="M18" i="11" s="1"/>
  <c r="M12" i="7"/>
  <c r="M19" i="11" s="1"/>
  <c r="L12" i="7"/>
  <c r="L19" i="11" s="1"/>
  <c r="L11" i="7"/>
  <c r="L18" i="11" s="1"/>
  <c r="J11" i="7"/>
  <c r="J18" i="11" s="1"/>
  <c r="J12" i="7"/>
  <c r="J19" i="11" s="1"/>
  <c r="I12" i="7"/>
  <c r="I19" i="11" s="1"/>
  <c r="I11" i="7"/>
  <c r="I18" i="11" s="1"/>
  <c r="F11" i="7"/>
  <c r="F18" i="11" s="1"/>
  <c r="G11" i="7"/>
  <c r="G18" i="11" s="1"/>
  <c r="F12" i="7"/>
  <c r="F19" i="11" s="1"/>
  <c r="G12" i="7"/>
  <c r="G19" i="11" s="1"/>
  <c r="E12" i="7"/>
  <c r="E19" i="11" s="1"/>
  <c r="E11" i="7"/>
  <c r="E18" i="11" s="1"/>
  <c r="AP154" i="13"/>
  <c r="S11" i="7" s="1"/>
  <c r="S18" i="11" s="1"/>
  <c r="AI154" i="13"/>
  <c r="AB154" i="13"/>
  <c r="AP155" i="13"/>
  <c r="R12" i="7" s="1"/>
  <c r="R19" i="11" s="1"/>
  <c r="AI155" i="13"/>
  <c r="AB155" i="13"/>
  <c r="U155" i="13"/>
  <c r="N155" i="13"/>
  <c r="G155" i="13"/>
  <c r="U154" i="13"/>
  <c r="N154" i="13"/>
  <c r="G154" i="13"/>
  <c r="Q15" i="7"/>
  <c r="S15" i="7"/>
  <c r="R15" i="7"/>
  <c r="P15" i="7"/>
  <c r="O15" i="7"/>
  <c r="M15" i="7"/>
  <c r="N15" i="7"/>
  <c r="L15" i="7"/>
  <c r="J15" i="7"/>
  <c r="I15" i="7"/>
  <c r="F15" i="7"/>
  <c r="G15" i="7"/>
  <c r="E15" i="7"/>
  <c r="C5" i="23"/>
  <c r="D5" i="23"/>
  <c r="E5" i="23"/>
  <c r="E7" i="23"/>
  <c r="R17" i="7" s="1"/>
  <c r="R24" i="11" s="1"/>
  <c r="S18" i="7"/>
  <c r="S25" i="11" s="1"/>
  <c r="R18" i="7"/>
  <c r="R25" i="11" s="1"/>
  <c r="Q18" i="7"/>
  <c r="Q25" i="11" s="1"/>
  <c r="P18" i="7"/>
  <c r="P25" i="11" s="1"/>
  <c r="O18" i="7"/>
  <c r="O25" i="11" s="1"/>
  <c r="N18" i="7"/>
  <c r="N25" i="11" s="1"/>
  <c r="M18" i="7"/>
  <c r="M25" i="11" s="1"/>
  <c r="J18" i="7"/>
  <c r="J25" i="11" s="1"/>
  <c r="I18" i="7"/>
  <c r="I25" i="11" s="1"/>
  <c r="F18" i="7"/>
  <c r="F25" i="11" s="1"/>
  <c r="G18" i="7"/>
  <c r="G25" i="11" s="1"/>
  <c r="L18" i="7"/>
  <c r="L25" i="11" s="1"/>
  <c r="E18" i="7"/>
  <c r="E25" i="11" s="1"/>
  <c r="H31" i="11" l="1"/>
  <c r="E16" i="7"/>
  <c r="E23" i="11" s="1"/>
  <c r="E22" i="11"/>
  <c r="J16" i="7"/>
  <c r="J23" i="11" s="1"/>
  <c r="J22" i="11"/>
  <c r="O16" i="7"/>
  <c r="O23" i="11" s="1"/>
  <c r="O22" i="11"/>
  <c r="Q16" i="7"/>
  <c r="Q23" i="11" s="1"/>
  <c r="Q22" i="11"/>
  <c r="L16" i="7"/>
  <c r="L23" i="11" s="1"/>
  <c r="L22" i="11"/>
  <c r="F16" i="7"/>
  <c r="F23" i="11" s="1"/>
  <c r="F22" i="11"/>
  <c r="N16" i="7"/>
  <c r="N23" i="11" s="1"/>
  <c r="N22" i="11"/>
  <c r="R16" i="7"/>
  <c r="R23" i="11" s="1"/>
  <c r="R22" i="11"/>
  <c r="G16" i="7"/>
  <c r="G23" i="11" s="1"/>
  <c r="G22" i="11"/>
  <c r="P16" i="7"/>
  <c r="P23" i="11" s="1"/>
  <c r="P22" i="11"/>
  <c r="I16" i="7"/>
  <c r="I23" i="11" s="1"/>
  <c r="I22" i="11"/>
  <c r="M16" i="7"/>
  <c r="M23" i="11" s="1"/>
  <c r="M22" i="11"/>
  <c r="S16" i="7"/>
  <c r="S23" i="11" s="1"/>
  <c r="S22" i="11"/>
  <c r="AW151" i="12"/>
  <c r="K13" i="11"/>
  <c r="K6" i="7"/>
  <c r="H27" i="7"/>
  <c r="AP114" i="13"/>
  <c r="AP146" i="13"/>
  <c r="S12" i="7"/>
  <c r="R11" i="7"/>
  <c r="R18" i="11" s="1"/>
  <c r="P17" i="7"/>
  <c r="P24" i="11" s="1"/>
  <c r="S17" i="7"/>
  <c r="S24" i="11" s="1"/>
  <c r="E9" i="23"/>
  <c r="Q17" i="7"/>
  <c r="Q24" i="11" s="1"/>
  <c r="E10" i="23"/>
  <c r="N17" i="7"/>
  <c r="N24" i="11" s="1"/>
  <c r="O17" i="7"/>
  <c r="O24" i="11" s="1"/>
  <c r="E8" i="23"/>
  <c r="C7" i="23"/>
  <c r="H17" i="7" s="1"/>
  <c r="D7" i="23"/>
  <c r="K17" i="7" s="1"/>
  <c r="K24" i="11" s="1"/>
  <c r="B7" i="23"/>
  <c r="H37" i="11" l="1"/>
  <c r="H36" i="11"/>
  <c r="H38" i="11"/>
  <c r="K31" i="11"/>
  <c r="K32" i="11"/>
  <c r="H24" i="11"/>
  <c r="H32" i="11" s="1"/>
  <c r="S13" i="7"/>
  <c r="S20" i="11" s="1"/>
  <c r="S19" i="11"/>
  <c r="H32" i="7"/>
  <c r="K32" i="7"/>
  <c r="K27" i="7"/>
  <c r="H31" i="7"/>
  <c r="H30" i="7"/>
  <c r="H29" i="7"/>
  <c r="H24" i="7"/>
  <c r="H25" i="7"/>
  <c r="H34" i="7"/>
  <c r="H36" i="7"/>
  <c r="H35" i="7"/>
  <c r="R13" i="7"/>
  <c r="R20" i="11" s="1"/>
  <c r="E11" i="23"/>
  <c r="C10" i="23"/>
  <c r="J17" i="7"/>
  <c r="J24" i="11" s="1"/>
  <c r="C9" i="23"/>
  <c r="I17" i="7"/>
  <c r="I24" i="11" s="1"/>
  <c r="C8" i="23"/>
  <c r="L17" i="7"/>
  <c r="L24" i="11" s="1"/>
  <c r="D10" i="23"/>
  <c r="D9" i="23"/>
  <c r="M17" i="7"/>
  <c r="M24" i="11" s="1"/>
  <c r="D8" i="23"/>
  <c r="F17" i="7"/>
  <c r="F24" i="11" s="1"/>
  <c r="B10" i="23"/>
  <c r="G17" i="7"/>
  <c r="G24" i="11" s="1"/>
  <c r="B9" i="23"/>
  <c r="B8" i="23"/>
  <c r="E17" i="7"/>
  <c r="E24" i="11" s="1"/>
  <c r="S8" i="7"/>
  <c r="M8" i="7"/>
  <c r="H35" i="11" l="1"/>
  <c r="K42" i="11"/>
  <c r="K40" i="11"/>
  <c r="K41" i="11"/>
  <c r="K36" i="11"/>
  <c r="K37" i="11"/>
  <c r="K38" i="11"/>
  <c r="H41" i="11"/>
  <c r="H40" i="11"/>
  <c r="H42" i="11"/>
  <c r="S9" i="7"/>
  <c r="S16" i="11" s="1"/>
  <c r="S15" i="11"/>
  <c r="M9" i="7"/>
  <c r="M16" i="11" s="1"/>
  <c r="M15" i="11"/>
  <c r="K30" i="7"/>
  <c r="K24" i="7"/>
  <c r="K31" i="7"/>
  <c r="K29" i="7"/>
  <c r="K35" i="7"/>
  <c r="K25" i="7"/>
  <c r="K36" i="7"/>
  <c r="K34" i="7"/>
  <c r="H28" i="7"/>
  <c r="H33" i="7"/>
  <c r="C11" i="23"/>
  <c r="D11" i="23"/>
  <c r="B11" i="23"/>
  <c r="AB150" i="17"/>
  <c r="AA150" i="17"/>
  <c r="AB149" i="17"/>
  <c r="AA149" i="17"/>
  <c r="AB148" i="17"/>
  <c r="AA148" i="17"/>
  <c r="S23" i="7"/>
  <c r="S30" i="11" s="1"/>
  <c r="R23" i="7"/>
  <c r="R30" i="11" s="1"/>
  <c r="Q23" i="7"/>
  <c r="Q30" i="11" s="1"/>
  <c r="P23" i="7"/>
  <c r="P30" i="11" s="1"/>
  <c r="O23" i="7"/>
  <c r="O30" i="11" s="1"/>
  <c r="N23" i="7"/>
  <c r="N30" i="11" s="1"/>
  <c r="J23" i="7"/>
  <c r="J30" i="11" s="1"/>
  <c r="L23" i="7"/>
  <c r="L30" i="11" s="1"/>
  <c r="M23" i="7"/>
  <c r="M30" i="11" s="1"/>
  <c r="I23" i="7"/>
  <c r="I30" i="11" s="1"/>
  <c r="F23" i="7"/>
  <c r="F30" i="11" s="1"/>
  <c r="G23" i="7"/>
  <c r="G30" i="11" s="1"/>
  <c r="E23" i="7"/>
  <c r="E30" i="11" s="1"/>
  <c r="R21" i="7"/>
  <c r="R28" i="11" s="1"/>
  <c r="S21" i="7"/>
  <c r="S28" i="11" s="1"/>
  <c r="P21" i="7"/>
  <c r="P28" i="11" s="1"/>
  <c r="Q21" i="7"/>
  <c r="Q28" i="11" s="1"/>
  <c r="N21" i="7"/>
  <c r="N28" i="11" s="1"/>
  <c r="O21" i="7"/>
  <c r="O28" i="11" s="1"/>
  <c r="M21" i="7"/>
  <c r="M28" i="11" s="1"/>
  <c r="L21" i="7"/>
  <c r="L28" i="11" s="1"/>
  <c r="J21" i="7"/>
  <c r="J28" i="11" s="1"/>
  <c r="I21" i="7"/>
  <c r="I28" i="11" s="1"/>
  <c r="F21" i="7"/>
  <c r="F28" i="11" s="1"/>
  <c r="G21" i="7"/>
  <c r="G28" i="11" s="1"/>
  <c r="E21" i="7"/>
  <c r="E28" i="11" s="1"/>
  <c r="N20" i="7"/>
  <c r="N27" i="11" s="1"/>
  <c r="O20" i="7"/>
  <c r="O27" i="11" s="1"/>
  <c r="P20" i="7"/>
  <c r="P27" i="11" s="1"/>
  <c r="Q20" i="7"/>
  <c r="Q27" i="11" s="1"/>
  <c r="R20" i="7"/>
  <c r="R27" i="11" s="1"/>
  <c r="S20" i="7"/>
  <c r="S27" i="11" s="1"/>
  <c r="M20" i="7"/>
  <c r="M27" i="11" s="1"/>
  <c r="L20" i="7"/>
  <c r="L27" i="11" s="1"/>
  <c r="J20" i="7"/>
  <c r="J27" i="11" s="1"/>
  <c r="I20" i="7"/>
  <c r="I27" i="11" s="1"/>
  <c r="G20" i="7"/>
  <c r="G27" i="11" s="1"/>
  <c r="F20" i="7"/>
  <c r="F27" i="11" s="1"/>
  <c r="E20" i="7"/>
  <c r="E27" i="11" s="1"/>
  <c r="C4" i="22"/>
  <c r="D4" i="22"/>
  <c r="E4" i="22"/>
  <c r="F4" i="22"/>
  <c r="C5" i="22"/>
  <c r="D5" i="22"/>
  <c r="E5" i="22"/>
  <c r="F5" i="22"/>
  <c r="C6" i="22"/>
  <c r="D6" i="22"/>
  <c r="E6" i="22"/>
  <c r="F6" i="22"/>
  <c r="B6" i="22"/>
  <c r="B5" i="22"/>
  <c r="B4" i="22"/>
  <c r="F3" i="22"/>
  <c r="E3" i="22"/>
  <c r="D3" i="22"/>
  <c r="C3" i="22"/>
  <c r="B3" i="22"/>
  <c r="U72" i="21"/>
  <c r="T72" i="21"/>
  <c r="U71" i="21"/>
  <c r="T71" i="21"/>
  <c r="U70" i="21"/>
  <c r="T70" i="21"/>
  <c r="N72" i="21"/>
  <c r="M72" i="21"/>
  <c r="N71" i="21"/>
  <c r="M71" i="21"/>
  <c r="N70" i="21"/>
  <c r="M70" i="21"/>
  <c r="G72" i="21"/>
  <c r="F72" i="21"/>
  <c r="G71" i="21"/>
  <c r="F71" i="21"/>
  <c r="G70" i="21"/>
  <c r="F70" i="21"/>
  <c r="U72" i="20"/>
  <c r="T72" i="20"/>
  <c r="U71" i="20"/>
  <c r="T71" i="20"/>
  <c r="U70" i="20"/>
  <c r="T70" i="20"/>
  <c r="N72" i="20"/>
  <c r="M72" i="20"/>
  <c r="N71" i="20"/>
  <c r="M71" i="20"/>
  <c r="N70" i="20"/>
  <c r="M70" i="20"/>
  <c r="G72" i="20"/>
  <c r="F72" i="20"/>
  <c r="G71" i="20"/>
  <c r="F71" i="20"/>
  <c r="G70" i="20"/>
  <c r="F70" i="20"/>
  <c r="U72" i="19"/>
  <c r="T72" i="19"/>
  <c r="U71" i="19"/>
  <c r="T71" i="19"/>
  <c r="U70" i="19"/>
  <c r="T70" i="19"/>
  <c r="N72" i="19"/>
  <c r="M72" i="19"/>
  <c r="N71" i="19"/>
  <c r="M71" i="19"/>
  <c r="N70" i="19"/>
  <c r="M70" i="19"/>
  <c r="G72" i="19"/>
  <c r="F72" i="19"/>
  <c r="G71" i="19"/>
  <c r="F71" i="19"/>
  <c r="G70" i="19"/>
  <c r="F70" i="19"/>
  <c r="AP150" i="17"/>
  <c r="AO150" i="17"/>
  <c r="AP149" i="17"/>
  <c r="AO149" i="17"/>
  <c r="AP148" i="17"/>
  <c r="AO148" i="17"/>
  <c r="AI150" i="17"/>
  <c r="AH150" i="17"/>
  <c r="AI149" i="17"/>
  <c r="AH149" i="17"/>
  <c r="AI148" i="17"/>
  <c r="AH148" i="17"/>
  <c r="U150" i="17"/>
  <c r="T150" i="17"/>
  <c r="U149" i="17"/>
  <c r="T149" i="17"/>
  <c r="U148" i="17"/>
  <c r="T148" i="17"/>
  <c r="N150" i="17"/>
  <c r="M150" i="17"/>
  <c r="N149" i="17"/>
  <c r="M149" i="17"/>
  <c r="N148" i="17"/>
  <c r="M148" i="17"/>
  <c r="G150" i="17"/>
  <c r="F150" i="17"/>
  <c r="G149" i="17"/>
  <c r="F149" i="17"/>
  <c r="G148" i="17"/>
  <c r="F148" i="17"/>
  <c r="AP150" i="16"/>
  <c r="AO150" i="16"/>
  <c r="AP149" i="16"/>
  <c r="AO149" i="16"/>
  <c r="AP148" i="16"/>
  <c r="AO148" i="16"/>
  <c r="AI150" i="16"/>
  <c r="AH150" i="16"/>
  <c r="AI149" i="16"/>
  <c r="AH149" i="16"/>
  <c r="AI148" i="16"/>
  <c r="AH148" i="16"/>
  <c r="AB150" i="16"/>
  <c r="AA150" i="16"/>
  <c r="AB149" i="16"/>
  <c r="AA149" i="16"/>
  <c r="AB148" i="16"/>
  <c r="AA148" i="16"/>
  <c r="U150" i="16"/>
  <c r="T150" i="16"/>
  <c r="U149" i="16"/>
  <c r="T149" i="16"/>
  <c r="U148" i="16"/>
  <c r="T148" i="16"/>
  <c r="N150" i="16"/>
  <c r="M150" i="16"/>
  <c r="N149" i="16"/>
  <c r="M149" i="16"/>
  <c r="N148" i="16"/>
  <c r="M148" i="16"/>
  <c r="G150" i="16"/>
  <c r="F150" i="16"/>
  <c r="G149" i="16"/>
  <c r="F149" i="16"/>
  <c r="G148" i="16"/>
  <c r="F148" i="16"/>
  <c r="AP150" i="15"/>
  <c r="AO150" i="15"/>
  <c r="AP149" i="15"/>
  <c r="AO149" i="15"/>
  <c r="AP148" i="15"/>
  <c r="AO148" i="15"/>
  <c r="AI150" i="15"/>
  <c r="AH150" i="15"/>
  <c r="AI149" i="15"/>
  <c r="AH149" i="15"/>
  <c r="AI148" i="15"/>
  <c r="AH148" i="15"/>
  <c r="AB150" i="15"/>
  <c r="AA150" i="15"/>
  <c r="AB149" i="15"/>
  <c r="AA149" i="15"/>
  <c r="AB148" i="15"/>
  <c r="AA148" i="15"/>
  <c r="U150" i="15"/>
  <c r="T150" i="15"/>
  <c r="U149" i="15"/>
  <c r="T149" i="15"/>
  <c r="U148" i="15"/>
  <c r="T148" i="15"/>
  <c r="N150" i="15"/>
  <c r="M150" i="15"/>
  <c r="N149" i="15"/>
  <c r="M149" i="15"/>
  <c r="N148" i="15"/>
  <c r="M148" i="15"/>
  <c r="G150" i="15"/>
  <c r="F150" i="15"/>
  <c r="G149" i="15"/>
  <c r="F149" i="15"/>
  <c r="G148" i="15"/>
  <c r="F148" i="15"/>
  <c r="AP150" i="14"/>
  <c r="AO150" i="14"/>
  <c r="AP149" i="14"/>
  <c r="AO149" i="14"/>
  <c r="AP148" i="14"/>
  <c r="AO148" i="14"/>
  <c r="AI150" i="14"/>
  <c r="AH150" i="14"/>
  <c r="AI149" i="14"/>
  <c r="AH149" i="14"/>
  <c r="AI148" i="14"/>
  <c r="AH148" i="14"/>
  <c r="AB150" i="14"/>
  <c r="AA150" i="14"/>
  <c r="AB149" i="14"/>
  <c r="AA149" i="14"/>
  <c r="AB148" i="14"/>
  <c r="AA148" i="14"/>
  <c r="U150" i="14"/>
  <c r="T150" i="14"/>
  <c r="U149" i="14"/>
  <c r="T149" i="14"/>
  <c r="U148" i="14"/>
  <c r="T148" i="14"/>
  <c r="N150" i="14"/>
  <c r="M150" i="14"/>
  <c r="N149" i="14"/>
  <c r="M149" i="14"/>
  <c r="N148" i="14"/>
  <c r="M148" i="14"/>
  <c r="G150" i="14"/>
  <c r="F150" i="14"/>
  <c r="G149" i="14"/>
  <c r="F149" i="14"/>
  <c r="G148" i="14"/>
  <c r="F148" i="14"/>
  <c r="AP150" i="13"/>
  <c r="AO150" i="13"/>
  <c r="AP149" i="13"/>
  <c r="AO149" i="13"/>
  <c r="AP148" i="13"/>
  <c r="AO148" i="13"/>
  <c r="AH150" i="13"/>
  <c r="AH149" i="13"/>
  <c r="AH148" i="13"/>
  <c r="AA150" i="13"/>
  <c r="AA149" i="13"/>
  <c r="AA148" i="13"/>
  <c r="T150" i="13"/>
  <c r="T149" i="13"/>
  <c r="T148" i="13"/>
  <c r="M150" i="13"/>
  <c r="M149" i="13"/>
  <c r="M148" i="13"/>
  <c r="F150" i="13"/>
  <c r="F149" i="13"/>
  <c r="F148" i="13"/>
  <c r="DA150" i="12"/>
  <c r="CZ150" i="12"/>
  <c r="DA149" i="12"/>
  <c r="CZ149" i="12"/>
  <c r="DA148" i="12"/>
  <c r="CZ148" i="12"/>
  <c r="CS150" i="12"/>
  <c r="CS149" i="12"/>
  <c r="CS148" i="12"/>
  <c r="CL150" i="12"/>
  <c r="CL149" i="12"/>
  <c r="CL148" i="12"/>
  <c r="CE150" i="12"/>
  <c r="CE149" i="12"/>
  <c r="CE148" i="12"/>
  <c r="BX150" i="12"/>
  <c r="BX149" i="12"/>
  <c r="BX148" i="12"/>
  <c r="BQ150" i="12"/>
  <c r="BQ149" i="12"/>
  <c r="BQ148" i="12"/>
  <c r="BK150" i="12"/>
  <c r="BJ150" i="12"/>
  <c r="BK149" i="12"/>
  <c r="BJ149" i="12"/>
  <c r="BK148" i="12"/>
  <c r="BJ148" i="12"/>
  <c r="AO150" i="12"/>
  <c r="AO149" i="12"/>
  <c r="AO148" i="12"/>
  <c r="AH150" i="12"/>
  <c r="AH149" i="12"/>
  <c r="AH148" i="12"/>
  <c r="T150" i="12"/>
  <c r="T149" i="12"/>
  <c r="T148" i="12"/>
  <c r="M150" i="12"/>
  <c r="M149" i="12"/>
  <c r="M148" i="12"/>
  <c r="F150" i="12"/>
  <c r="F149" i="12"/>
  <c r="F148" i="12"/>
  <c r="CZ1" i="12"/>
  <c r="H39" i="11" l="1"/>
  <c r="K35" i="11"/>
  <c r="K39" i="11"/>
  <c r="K28" i="7"/>
  <c r="K33" i="7"/>
  <c r="G151" i="14"/>
  <c r="U151" i="15"/>
  <c r="AI151" i="15"/>
  <c r="N73" i="19"/>
  <c r="G151" i="16"/>
  <c r="AP151" i="15"/>
  <c r="N151" i="16"/>
  <c r="AB151" i="16"/>
  <c r="AP151" i="16"/>
  <c r="N151" i="17"/>
  <c r="AI151" i="17"/>
  <c r="G73" i="19"/>
  <c r="U73" i="19"/>
  <c r="N73" i="20"/>
  <c r="G73" i="21"/>
  <c r="U73" i="21"/>
  <c r="N151" i="15"/>
  <c r="AB151" i="15"/>
  <c r="G73" i="20"/>
  <c r="U73" i="20"/>
  <c r="N73" i="21"/>
  <c r="DA151" i="12"/>
  <c r="AP151" i="14"/>
  <c r="G151" i="15"/>
  <c r="BK151" i="12"/>
  <c r="AP151" i="13"/>
  <c r="N151" i="14"/>
  <c r="U151" i="14"/>
  <c r="AB151" i="14"/>
  <c r="AI151" i="14"/>
  <c r="U151" i="16"/>
  <c r="AI151" i="16"/>
  <c r="G151" i="17"/>
  <c r="U151" i="17"/>
  <c r="AP151" i="17"/>
  <c r="AB151" i="17"/>
  <c r="AO143" i="17"/>
  <c r="AO142" i="17"/>
  <c r="AO141" i="17"/>
  <c r="AO140" i="17"/>
  <c r="AO139" i="17"/>
  <c r="AO138" i="17"/>
  <c r="AO137" i="17"/>
  <c r="AO136" i="17"/>
  <c r="AP144" i="17" s="1"/>
  <c r="AO135" i="17"/>
  <c r="AO134" i="17"/>
  <c r="AO129" i="17"/>
  <c r="AO128" i="17"/>
  <c r="AO127" i="17"/>
  <c r="AO126" i="17"/>
  <c r="AO125" i="17"/>
  <c r="AO124" i="17"/>
  <c r="AO123" i="17"/>
  <c r="AO122" i="17"/>
  <c r="AO121" i="17"/>
  <c r="AO120" i="17"/>
  <c r="AO119" i="17"/>
  <c r="AO118" i="17"/>
  <c r="AP130" i="17" s="1"/>
  <c r="AO113" i="17"/>
  <c r="AO112" i="17"/>
  <c r="AO111" i="17"/>
  <c r="AO110" i="17"/>
  <c r="AO109" i="17"/>
  <c r="AO108" i="17"/>
  <c r="AO107" i="17"/>
  <c r="AO106" i="17"/>
  <c r="AP114" i="17" s="1"/>
  <c r="AO105" i="17"/>
  <c r="AO104" i="17"/>
  <c r="AO99" i="17"/>
  <c r="AO98" i="17"/>
  <c r="AO97" i="17"/>
  <c r="AO96" i="17"/>
  <c r="AO95" i="17"/>
  <c r="AO94" i="17"/>
  <c r="AO93" i="17"/>
  <c r="AO92" i="17"/>
  <c r="AO91" i="17"/>
  <c r="AO90" i="17"/>
  <c r="AO89" i="17"/>
  <c r="AO88" i="17"/>
  <c r="AO87" i="17"/>
  <c r="AO86" i="17"/>
  <c r="AO85" i="17"/>
  <c r="AO84" i="17"/>
  <c r="AO83" i="17"/>
  <c r="AO82" i="17"/>
  <c r="AO81" i="17"/>
  <c r="AO80" i="17"/>
  <c r="AO79" i="17"/>
  <c r="AO78" i="17"/>
  <c r="AO77" i="17"/>
  <c r="AO76" i="17"/>
  <c r="AO75" i="17"/>
  <c r="AO74" i="17"/>
  <c r="AO73" i="17"/>
  <c r="AO72" i="17"/>
  <c r="AO71" i="17"/>
  <c r="AO70" i="17"/>
  <c r="AO69" i="17"/>
  <c r="AO68" i="17"/>
  <c r="AO67" i="17"/>
  <c r="AO66" i="17"/>
  <c r="AO65" i="17"/>
  <c r="AO64" i="17"/>
  <c r="AO63" i="17"/>
  <c r="AO62" i="17"/>
  <c r="AO61" i="17"/>
  <c r="AO60" i="17"/>
  <c r="AO59" i="17"/>
  <c r="AO58" i="17"/>
  <c r="AO57" i="17"/>
  <c r="AO56" i="17"/>
  <c r="AO55" i="17"/>
  <c r="AO54" i="17"/>
  <c r="AO53" i="17"/>
  <c r="AO52" i="17"/>
  <c r="AO51" i="17"/>
  <c r="AO50" i="17"/>
  <c r="AO49" i="17"/>
  <c r="AO48" i="17"/>
  <c r="AO47" i="17"/>
  <c r="AO46" i="17"/>
  <c r="AO45" i="17"/>
  <c r="AO44" i="17"/>
  <c r="AO43" i="17"/>
  <c r="AO42" i="17"/>
  <c r="AO41" i="17"/>
  <c r="AO40" i="17"/>
  <c r="AO39" i="17"/>
  <c r="AO38" i="17"/>
  <c r="AO37" i="17"/>
  <c r="AO36" i="17"/>
  <c r="AO35" i="17"/>
  <c r="AO34" i="17"/>
  <c r="AO33" i="17"/>
  <c r="AO32" i="17"/>
  <c r="AO31" i="17"/>
  <c r="AO30" i="17"/>
  <c r="AO29" i="17"/>
  <c r="AO28" i="17"/>
  <c r="AO27" i="17"/>
  <c r="AO26" i="17"/>
  <c r="AO25" i="17"/>
  <c r="AO24" i="17"/>
  <c r="AO23" i="17"/>
  <c r="AO22" i="17"/>
  <c r="AO21" i="17"/>
  <c r="AO20" i="17"/>
  <c r="AO19" i="17"/>
  <c r="AO18" i="17"/>
  <c r="AO17" i="17"/>
  <c r="AO16" i="17"/>
  <c r="AO15" i="17"/>
  <c r="AO14" i="17"/>
  <c r="AO13" i="17"/>
  <c r="AO12" i="17"/>
  <c r="AO11" i="17"/>
  <c r="AO10" i="17"/>
  <c r="AO9" i="17"/>
  <c r="AO8" i="17"/>
  <c r="AO7" i="17"/>
  <c r="AP100" i="17" s="1"/>
  <c r="AP146" i="17" s="1"/>
  <c r="AO1" i="17"/>
  <c r="AO1" i="16"/>
  <c r="AO143" i="15"/>
  <c r="AO142" i="15"/>
  <c r="AO141" i="15"/>
  <c r="AO140" i="15"/>
  <c r="AO139" i="15"/>
  <c r="AO138" i="15"/>
  <c r="AO137" i="15"/>
  <c r="AO136" i="15"/>
  <c r="AO135" i="15"/>
  <c r="AO134" i="15"/>
  <c r="AP144" i="15" s="1"/>
  <c r="AO129" i="15"/>
  <c r="AO128" i="15"/>
  <c r="AO127" i="15"/>
  <c r="AO126" i="15"/>
  <c r="AO125" i="15"/>
  <c r="AO124" i="15"/>
  <c r="AO123" i="15"/>
  <c r="AO122" i="15"/>
  <c r="AO121" i="15"/>
  <c r="AO120" i="15"/>
  <c r="AO119" i="15"/>
  <c r="AO118" i="15"/>
  <c r="AP130" i="15" s="1"/>
  <c r="AO113" i="15"/>
  <c r="AO112" i="15"/>
  <c r="AO111" i="15"/>
  <c r="AO110" i="15"/>
  <c r="AO109" i="15"/>
  <c r="AO108" i="15"/>
  <c r="AO107" i="15"/>
  <c r="AO106" i="15"/>
  <c r="AO105" i="15"/>
  <c r="AO104" i="15"/>
  <c r="AP114" i="15" s="1"/>
  <c r="AO99" i="15"/>
  <c r="AO98" i="15"/>
  <c r="AO97" i="15"/>
  <c r="AO96" i="15"/>
  <c r="AO95" i="15"/>
  <c r="AO94" i="15"/>
  <c r="AO93" i="15"/>
  <c r="AO92" i="15"/>
  <c r="AO91" i="15"/>
  <c r="AO90" i="15"/>
  <c r="AO89" i="15"/>
  <c r="AO88" i="15"/>
  <c r="AO87" i="15"/>
  <c r="AO86" i="15"/>
  <c r="AO85" i="15"/>
  <c r="AO84" i="15"/>
  <c r="AO83" i="15"/>
  <c r="AO82" i="15"/>
  <c r="AO81" i="15"/>
  <c r="AO80" i="15"/>
  <c r="AO79" i="15"/>
  <c r="AO78" i="15"/>
  <c r="AO77" i="15"/>
  <c r="AO76" i="15"/>
  <c r="AO75" i="15"/>
  <c r="AO74" i="15"/>
  <c r="AO73" i="15"/>
  <c r="AO72" i="15"/>
  <c r="AO71" i="15"/>
  <c r="AO70" i="15"/>
  <c r="AO69" i="15"/>
  <c r="AO68" i="15"/>
  <c r="AO67" i="15"/>
  <c r="AO66" i="15"/>
  <c r="AO65" i="15"/>
  <c r="AO64" i="15"/>
  <c r="AO63" i="15"/>
  <c r="AO62" i="15"/>
  <c r="AO61" i="15"/>
  <c r="AO60" i="15"/>
  <c r="AO59" i="15"/>
  <c r="AO58" i="15"/>
  <c r="AO57" i="15"/>
  <c r="AO56" i="15"/>
  <c r="AO55" i="15"/>
  <c r="AO54" i="15"/>
  <c r="AO53" i="15"/>
  <c r="AO52" i="15"/>
  <c r="AO51" i="15"/>
  <c r="AO50" i="15"/>
  <c r="AO49" i="15"/>
  <c r="AO48" i="15"/>
  <c r="AO47" i="15"/>
  <c r="AO46" i="15"/>
  <c r="AO45" i="15"/>
  <c r="AO44" i="15"/>
  <c r="AO43" i="15"/>
  <c r="AO42" i="15"/>
  <c r="AO41" i="15"/>
  <c r="AO40" i="15"/>
  <c r="AO39" i="15"/>
  <c r="AO38" i="15"/>
  <c r="AO37" i="15"/>
  <c r="AO36" i="15"/>
  <c r="AO35" i="15"/>
  <c r="AO34" i="15"/>
  <c r="AO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12" i="15"/>
  <c r="AO11" i="15"/>
  <c r="AO10" i="15"/>
  <c r="AO9" i="15"/>
  <c r="AO8" i="15"/>
  <c r="AO7" i="15"/>
  <c r="AP100" i="15" s="1"/>
  <c r="AO1" i="15"/>
  <c r="AO143" i="14"/>
  <c r="AO142" i="14"/>
  <c r="AO141" i="14"/>
  <c r="AO140" i="14"/>
  <c r="AO139" i="14"/>
  <c r="AO138" i="14"/>
  <c r="AO137" i="14"/>
  <c r="AO136" i="14"/>
  <c r="AO135" i="14"/>
  <c r="AO134" i="14"/>
  <c r="AP144" i="14" s="1"/>
  <c r="AO129" i="14"/>
  <c r="AO128" i="14"/>
  <c r="AO127" i="14"/>
  <c r="AO126" i="14"/>
  <c r="AO125" i="14"/>
  <c r="AO124" i="14"/>
  <c r="AO123" i="14"/>
  <c r="AO122" i="14"/>
  <c r="AO121" i="14"/>
  <c r="AO120" i="14"/>
  <c r="AO119" i="14"/>
  <c r="AP130" i="14" s="1"/>
  <c r="AO113" i="14"/>
  <c r="AO112" i="14"/>
  <c r="AO111" i="14"/>
  <c r="AO110" i="14"/>
  <c r="AO109" i="14"/>
  <c r="AO108" i="14"/>
  <c r="AO107" i="14"/>
  <c r="AO106" i="14"/>
  <c r="AO105" i="14"/>
  <c r="AO104" i="14"/>
  <c r="AP114" i="14" s="1"/>
  <c r="AO99" i="14"/>
  <c r="AO98" i="14"/>
  <c r="AO97" i="14"/>
  <c r="AO96" i="14"/>
  <c r="AO95" i="14"/>
  <c r="AO94" i="14"/>
  <c r="AO93" i="14"/>
  <c r="AO92" i="14"/>
  <c r="AO91" i="14"/>
  <c r="AO90" i="14"/>
  <c r="AO89" i="14"/>
  <c r="AO88" i="14"/>
  <c r="AO87" i="14"/>
  <c r="AO86" i="14"/>
  <c r="AO85" i="14"/>
  <c r="AO84" i="14"/>
  <c r="AO83" i="14"/>
  <c r="AO82" i="14"/>
  <c r="AO81" i="14"/>
  <c r="AO80" i="14"/>
  <c r="AO79" i="14"/>
  <c r="AO78" i="14"/>
  <c r="AO77" i="14"/>
  <c r="AO76" i="14"/>
  <c r="AO75" i="14"/>
  <c r="AO74" i="14"/>
  <c r="AO73" i="14"/>
  <c r="AO72" i="14"/>
  <c r="AO71" i="14"/>
  <c r="AO70" i="14"/>
  <c r="AO69" i="14"/>
  <c r="AO68" i="14"/>
  <c r="AO67" i="14"/>
  <c r="AO66" i="14"/>
  <c r="AO65" i="14"/>
  <c r="AO64" i="14"/>
  <c r="AO63" i="14"/>
  <c r="AO62" i="14"/>
  <c r="AO61" i="14"/>
  <c r="AO60" i="14"/>
  <c r="AO59" i="14"/>
  <c r="AO58" i="14"/>
  <c r="AO57" i="14"/>
  <c r="AO56" i="14"/>
  <c r="AO55" i="14"/>
  <c r="AO54" i="14"/>
  <c r="AO53" i="14"/>
  <c r="AO52" i="14"/>
  <c r="AO51" i="14"/>
  <c r="AO50" i="14"/>
  <c r="AO49" i="14"/>
  <c r="AO48" i="14"/>
  <c r="AO47" i="14"/>
  <c r="AO46" i="14"/>
  <c r="AO45" i="14"/>
  <c r="AO44" i="14"/>
  <c r="AO43" i="14"/>
  <c r="AO42" i="14"/>
  <c r="AO41" i="14"/>
  <c r="AO40" i="14"/>
  <c r="AO39" i="14"/>
  <c r="AO38" i="14"/>
  <c r="AO37" i="14"/>
  <c r="AO36" i="14"/>
  <c r="AO35" i="14"/>
  <c r="AO34" i="14"/>
  <c r="AO33" i="14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12" i="14"/>
  <c r="AO11" i="14"/>
  <c r="AO10" i="14"/>
  <c r="AO9" i="14"/>
  <c r="AO8" i="14"/>
  <c r="AP100" i="14" s="1"/>
  <c r="AP146" i="14" s="1"/>
  <c r="AO7" i="14"/>
  <c r="AO1" i="14"/>
  <c r="CS143" i="12"/>
  <c r="CS142" i="12"/>
  <c r="CS141" i="12"/>
  <c r="CS140" i="12"/>
  <c r="CS139" i="12"/>
  <c r="CS138" i="12"/>
  <c r="CS137" i="12"/>
  <c r="CS136" i="12"/>
  <c r="CS135" i="12"/>
  <c r="CS134" i="12"/>
  <c r="CS129" i="12"/>
  <c r="CS128" i="12"/>
  <c r="CS127" i="12"/>
  <c r="CS126" i="12"/>
  <c r="CS125" i="12"/>
  <c r="CS124" i="12"/>
  <c r="CS123" i="12"/>
  <c r="CS122" i="12"/>
  <c r="CS121" i="12"/>
  <c r="CS120" i="12"/>
  <c r="CS119" i="12"/>
  <c r="CS118" i="12"/>
  <c r="CS113" i="12"/>
  <c r="CS112" i="12"/>
  <c r="CS111" i="12"/>
  <c r="CS110" i="12"/>
  <c r="CS109" i="12"/>
  <c r="CS108" i="12"/>
  <c r="CS107" i="12"/>
  <c r="CS106" i="12"/>
  <c r="CS105" i="12"/>
  <c r="CS104" i="12"/>
  <c r="CS99" i="12"/>
  <c r="CS98" i="12"/>
  <c r="CS97" i="12"/>
  <c r="CS96" i="12"/>
  <c r="CS95" i="12"/>
  <c r="CS94" i="12"/>
  <c r="CS93" i="12"/>
  <c r="CS92" i="12"/>
  <c r="CS91" i="12"/>
  <c r="CS90" i="12"/>
  <c r="CS89" i="12"/>
  <c r="CS88" i="12"/>
  <c r="CS87" i="12"/>
  <c r="CS86" i="12"/>
  <c r="CS85" i="12"/>
  <c r="CS84" i="12"/>
  <c r="CS83" i="12"/>
  <c r="CS82" i="12"/>
  <c r="CS81" i="12"/>
  <c r="CS80" i="12"/>
  <c r="CS79" i="12"/>
  <c r="CS78" i="12"/>
  <c r="CS77" i="12"/>
  <c r="CS76" i="12"/>
  <c r="CS75" i="12"/>
  <c r="CS74" i="12"/>
  <c r="CS73" i="12"/>
  <c r="CS72" i="12"/>
  <c r="CS71" i="12"/>
  <c r="CS70" i="12"/>
  <c r="CS69" i="12"/>
  <c r="CS68" i="12"/>
  <c r="CS67" i="12"/>
  <c r="CS66" i="12"/>
  <c r="CS65" i="12"/>
  <c r="CS64" i="12"/>
  <c r="CS63" i="12"/>
  <c r="CS62" i="12"/>
  <c r="CS61" i="12"/>
  <c r="CS60" i="12"/>
  <c r="CS59" i="12"/>
  <c r="CS58" i="12"/>
  <c r="R8" i="7" s="1"/>
  <c r="R15" i="11" s="1"/>
  <c r="CS57" i="12"/>
  <c r="CS56" i="12"/>
  <c r="CS55" i="12"/>
  <c r="CS54" i="12"/>
  <c r="CS53" i="12"/>
  <c r="CS52" i="12"/>
  <c r="CS51" i="12"/>
  <c r="CS50" i="12"/>
  <c r="CS49" i="12"/>
  <c r="CS48" i="12"/>
  <c r="CS47" i="12"/>
  <c r="CS46" i="12"/>
  <c r="CS45" i="12"/>
  <c r="CS44" i="12"/>
  <c r="CS43" i="12"/>
  <c r="CS42" i="12"/>
  <c r="CS41" i="12"/>
  <c r="CS40" i="12"/>
  <c r="CS39" i="12"/>
  <c r="CS38" i="12"/>
  <c r="CS37" i="12"/>
  <c r="CS36" i="12"/>
  <c r="CS35" i="12"/>
  <c r="CS34" i="12"/>
  <c r="CS33" i="12"/>
  <c r="CS32" i="12"/>
  <c r="CS31" i="12"/>
  <c r="CS30" i="12"/>
  <c r="CS29" i="12"/>
  <c r="CS28" i="12"/>
  <c r="CS27" i="12"/>
  <c r="CS26" i="12"/>
  <c r="CS25" i="12"/>
  <c r="CS24" i="12"/>
  <c r="CS23" i="12"/>
  <c r="CS22" i="12"/>
  <c r="CS21" i="12"/>
  <c r="CS20" i="12"/>
  <c r="CS19" i="12"/>
  <c r="CS18" i="12"/>
  <c r="CS17" i="12"/>
  <c r="CS16" i="12"/>
  <c r="CS15" i="12"/>
  <c r="CS14" i="12"/>
  <c r="CS13" i="12"/>
  <c r="CS12" i="12"/>
  <c r="CS11" i="12"/>
  <c r="CS10" i="12"/>
  <c r="CS9" i="12"/>
  <c r="CS8" i="12"/>
  <c r="CS7" i="12"/>
  <c r="CT114" i="12" l="1"/>
  <c r="CT130" i="12"/>
  <c r="CT144" i="12"/>
  <c r="CT100" i="12"/>
  <c r="AP146" i="15"/>
  <c r="CT146" i="12" l="1"/>
  <c r="CT150" i="12" s="1"/>
  <c r="R9" i="7"/>
  <c r="R16" i="11" s="1"/>
  <c r="CL143" i="12"/>
  <c r="CL142" i="12"/>
  <c r="CL141" i="12"/>
  <c r="CL140" i="12"/>
  <c r="CL139" i="12"/>
  <c r="CL138" i="12"/>
  <c r="CL137" i="12"/>
  <c r="CL136" i="12"/>
  <c r="CL135" i="12"/>
  <c r="CL134" i="12"/>
  <c r="CL129" i="12"/>
  <c r="CL128" i="12"/>
  <c r="CL127" i="12"/>
  <c r="CL126" i="12"/>
  <c r="CL125" i="12"/>
  <c r="CL124" i="12"/>
  <c r="CL123" i="12"/>
  <c r="CL122" i="12"/>
  <c r="CL121" i="12"/>
  <c r="CL120" i="12"/>
  <c r="CL119" i="12"/>
  <c r="CL118" i="12"/>
  <c r="CL113" i="12"/>
  <c r="CL112" i="12"/>
  <c r="CL111" i="12"/>
  <c r="CL110" i="12"/>
  <c r="CL109" i="12"/>
  <c r="CL108" i="12"/>
  <c r="CL107" i="12"/>
  <c r="CL106" i="12"/>
  <c r="CL105" i="12"/>
  <c r="CL104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1" i="12"/>
  <c r="Q8" i="7" l="1"/>
  <c r="Q15" i="11" s="1"/>
  <c r="CT148" i="12"/>
  <c r="CT149" i="12"/>
  <c r="CM130" i="12"/>
  <c r="CM144" i="12"/>
  <c r="CM100" i="12"/>
  <c r="CM114" i="12"/>
  <c r="CT151" i="12" l="1"/>
  <c r="CM146" i="12"/>
  <c r="CM148" i="12" s="1"/>
  <c r="AH143" i="17"/>
  <c r="AH142" i="17"/>
  <c r="AH141" i="17"/>
  <c r="AH140" i="17"/>
  <c r="AH139" i="17"/>
  <c r="AH138" i="17"/>
  <c r="AH137" i="17"/>
  <c r="AH136" i="17"/>
  <c r="AI144" i="17" s="1"/>
  <c r="AH135" i="17"/>
  <c r="AH134" i="17"/>
  <c r="AH129" i="17"/>
  <c r="AH128" i="17"/>
  <c r="AH127" i="17"/>
  <c r="AH126" i="17"/>
  <c r="AH125" i="17"/>
  <c r="AH124" i="17"/>
  <c r="AH123" i="17"/>
  <c r="AH122" i="17"/>
  <c r="AH121" i="17"/>
  <c r="AH120" i="17"/>
  <c r="AH119" i="17"/>
  <c r="AH118" i="17"/>
  <c r="AI130" i="17" s="1"/>
  <c r="AH113" i="17"/>
  <c r="AH112" i="17"/>
  <c r="AH111" i="17"/>
  <c r="AH110" i="17"/>
  <c r="AH109" i="17"/>
  <c r="AH108" i="17"/>
  <c r="AH107" i="17"/>
  <c r="AH106" i="17"/>
  <c r="AI114" i="17" s="1"/>
  <c r="AH105" i="17"/>
  <c r="AH104" i="17"/>
  <c r="AH99" i="17"/>
  <c r="AH98" i="17"/>
  <c r="AH97" i="17"/>
  <c r="AH96" i="17"/>
  <c r="AH95" i="17"/>
  <c r="AH94" i="17"/>
  <c r="AH93" i="17"/>
  <c r="AH92" i="17"/>
  <c r="AH91" i="17"/>
  <c r="AH90" i="17"/>
  <c r="AH89" i="17"/>
  <c r="AH88" i="17"/>
  <c r="AH87" i="17"/>
  <c r="AH86" i="17"/>
  <c r="AH85" i="17"/>
  <c r="AH84" i="17"/>
  <c r="AH83" i="17"/>
  <c r="AH82" i="17"/>
  <c r="AH81" i="17"/>
  <c r="AH80" i="17"/>
  <c r="AH79" i="17"/>
  <c r="AH78" i="17"/>
  <c r="AH77" i="17"/>
  <c r="AH76" i="17"/>
  <c r="AH75" i="17"/>
  <c r="AH74" i="17"/>
  <c r="AH73" i="17"/>
  <c r="AH72" i="17"/>
  <c r="AH71" i="17"/>
  <c r="AH70" i="17"/>
  <c r="AH69" i="17"/>
  <c r="AH68" i="17"/>
  <c r="AH67" i="17"/>
  <c r="AH66" i="17"/>
  <c r="AH65" i="17"/>
  <c r="AH64" i="17"/>
  <c r="AH63" i="17"/>
  <c r="AH62" i="17"/>
  <c r="AH61" i="17"/>
  <c r="AH60" i="17"/>
  <c r="AH59" i="17"/>
  <c r="AH58" i="17"/>
  <c r="AH57" i="17"/>
  <c r="AH56" i="17"/>
  <c r="AH55" i="17"/>
  <c r="AH54" i="17"/>
  <c r="AH53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AH8" i="17"/>
  <c r="AI100" i="17" s="1"/>
  <c r="AI146" i="17" s="1"/>
  <c r="AH7" i="17"/>
  <c r="AH1" i="17"/>
  <c r="AH1" i="16"/>
  <c r="AH143" i="16"/>
  <c r="AH142" i="16"/>
  <c r="AH141" i="16"/>
  <c r="AH140" i="16"/>
  <c r="AH139" i="16"/>
  <c r="AH138" i="16"/>
  <c r="AH137" i="16"/>
  <c r="AH136" i="16"/>
  <c r="AH135" i="16"/>
  <c r="AH134" i="16"/>
  <c r="AI144" i="16" s="1"/>
  <c r="AH129" i="16"/>
  <c r="AH128" i="16"/>
  <c r="AH127" i="16"/>
  <c r="AH126" i="16"/>
  <c r="AH125" i="16"/>
  <c r="AH124" i="16"/>
  <c r="AH123" i="16"/>
  <c r="AH122" i="16"/>
  <c r="AH121" i="16"/>
  <c r="AH120" i="16"/>
  <c r="AH119" i="16"/>
  <c r="AH118" i="16"/>
  <c r="AI130" i="16" s="1"/>
  <c r="AH113" i="16"/>
  <c r="AH112" i="16"/>
  <c r="AH111" i="16"/>
  <c r="AH110" i="16"/>
  <c r="AH109" i="16"/>
  <c r="AH108" i="16"/>
  <c r="AH107" i="16"/>
  <c r="AH106" i="16"/>
  <c r="AH105" i="16"/>
  <c r="AH104" i="16"/>
  <c r="AI114" i="16" s="1"/>
  <c r="AH99" i="16"/>
  <c r="AH98" i="16"/>
  <c r="AH97" i="16"/>
  <c r="AH96" i="16"/>
  <c r="AH95" i="16"/>
  <c r="AH94" i="16"/>
  <c r="AH93" i="16"/>
  <c r="AH92" i="16"/>
  <c r="AH91" i="16"/>
  <c r="AH90" i="16"/>
  <c r="AH89" i="16"/>
  <c r="AH88" i="16"/>
  <c r="AH87" i="16"/>
  <c r="AH86" i="16"/>
  <c r="AH85" i="16"/>
  <c r="AH84" i="16"/>
  <c r="AH83" i="16"/>
  <c r="AH82" i="16"/>
  <c r="AH81" i="16"/>
  <c r="AH80" i="16"/>
  <c r="AH79" i="16"/>
  <c r="AH78" i="16"/>
  <c r="AH77" i="16"/>
  <c r="AH76" i="16"/>
  <c r="AH75" i="16"/>
  <c r="AH74" i="16"/>
  <c r="AH73" i="16"/>
  <c r="AH72" i="16"/>
  <c r="AH71" i="16"/>
  <c r="AH70" i="16"/>
  <c r="AH69" i="16"/>
  <c r="AH68" i="16"/>
  <c r="AH67" i="16"/>
  <c r="AH66" i="16"/>
  <c r="AH65" i="16"/>
  <c r="AH64" i="16"/>
  <c r="AH63" i="16"/>
  <c r="AH62" i="16"/>
  <c r="AH61" i="16"/>
  <c r="AH60" i="16"/>
  <c r="AH59" i="16"/>
  <c r="AH58" i="16"/>
  <c r="AH57" i="16"/>
  <c r="AH56" i="16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I100" i="16" s="1"/>
  <c r="AH143" i="15"/>
  <c r="AH142" i="15"/>
  <c r="AH141" i="15"/>
  <c r="AH140" i="15"/>
  <c r="AH139" i="15"/>
  <c r="AH138" i="15"/>
  <c r="AH137" i="15"/>
  <c r="AH136" i="15"/>
  <c r="AH135" i="15"/>
  <c r="AH134" i="15"/>
  <c r="AI144" i="15" s="1"/>
  <c r="AH129" i="15"/>
  <c r="AH128" i="15"/>
  <c r="AH127" i="15"/>
  <c r="AH126" i="15"/>
  <c r="AH125" i="15"/>
  <c r="AH124" i="15"/>
  <c r="AH123" i="15"/>
  <c r="AH122" i="15"/>
  <c r="AH121" i="15"/>
  <c r="AH120" i="15"/>
  <c r="AH119" i="15"/>
  <c r="AH118" i="15"/>
  <c r="AI130" i="15" s="1"/>
  <c r="AH113" i="15"/>
  <c r="AH112" i="15"/>
  <c r="AH111" i="15"/>
  <c r="AH110" i="15"/>
  <c r="AH109" i="15"/>
  <c r="AH108" i="15"/>
  <c r="AH107" i="15"/>
  <c r="AH106" i="15"/>
  <c r="AH105" i="15"/>
  <c r="AI114" i="15" s="1"/>
  <c r="AH104" i="15"/>
  <c r="AH99" i="15"/>
  <c r="AH98" i="15"/>
  <c r="AH97" i="15"/>
  <c r="AH96" i="15"/>
  <c r="AH95" i="15"/>
  <c r="AH94" i="15"/>
  <c r="AH93" i="15"/>
  <c r="AH92" i="15"/>
  <c r="AH91" i="15"/>
  <c r="AH90" i="15"/>
  <c r="AH89" i="15"/>
  <c r="AH88" i="15"/>
  <c r="AH87" i="15"/>
  <c r="AH86" i="15"/>
  <c r="AH85" i="15"/>
  <c r="AH84" i="15"/>
  <c r="AH83" i="15"/>
  <c r="AH82" i="15"/>
  <c r="AH81" i="15"/>
  <c r="AH80" i="15"/>
  <c r="AH79" i="15"/>
  <c r="AH78" i="15"/>
  <c r="AH77" i="15"/>
  <c r="AH76" i="15"/>
  <c r="AH75" i="15"/>
  <c r="AH74" i="15"/>
  <c r="AH73" i="15"/>
  <c r="AH72" i="15"/>
  <c r="AH71" i="15"/>
  <c r="AH70" i="15"/>
  <c r="AH69" i="15"/>
  <c r="AH68" i="15"/>
  <c r="AH67" i="15"/>
  <c r="AH66" i="15"/>
  <c r="AH65" i="15"/>
  <c r="AH64" i="15"/>
  <c r="AH63" i="15"/>
  <c r="AH62" i="15"/>
  <c r="AH61" i="15"/>
  <c r="AH60" i="15"/>
  <c r="AH59" i="15"/>
  <c r="AH58" i="15"/>
  <c r="AH57" i="15"/>
  <c r="AH56" i="15"/>
  <c r="AH55" i="15"/>
  <c r="AH54" i="15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AH8" i="15"/>
  <c r="AH7" i="15"/>
  <c r="AI100" i="15" s="1"/>
  <c r="AH1" i="15"/>
  <c r="AH143" i="14"/>
  <c r="AH142" i="14"/>
  <c r="AH141" i="14"/>
  <c r="AH140" i="14"/>
  <c r="AH139" i="14"/>
  <c r="AH138" i="14"/>
  <c r="AH137" i="14"/>
  <c r="AH136" i="14"/>
  <c r="AH135" i="14"/>
  <c r="AH134" i="14"/>
  <c r="AI144" i="14" s="1"/>
  <c r="AH129" i="14"/>
  <c r="AH128" i="14"/>
  <c r="AH127" i="14"/>
  <c r="AH126" i="14"/>
  <c r="AH125" i="14"/>
  <c r="AH124" i="14"/>
  <c r="AH123" i="14"/>
  <c r="AH122" i="14"/>
  <c r="AH121" i="14"/>
  <c r="AH120" i="14"/>
  <c r="AH119" i="14"/>
  <c r="AI130" i="14" s="1"/>
  <c r="AH113" i="14"/>
  <c r="AH112" i="14"/>
  <c r="AH111" i="14"/>
  <c r="AH110" i="14"/>
  <c r="AH109" i="14"/>
  <c r="AH108" i="14"/>
  <c r="AH107" i="14"/>
  <c r="AH106" i="14"/>
  <c r="AH105" i="14"/>
  <c r="AH104" i="14"/>
  <c r="AI114" i="14" s="1"/>
  <c r="AH99" i="14"/>
  <c r="AH98" i="14"/>
  <c r="AH97" i="14"/>
  <c r="AH96" i="14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I100" i="14" s="1"/>
  <c r="AI146" i="14" s="1"/>
  <c r="AH7" i="14"/>
  <c r="AH1" i="14"/>
  <c r="AH143" i="13"/>
  <c r="AH142" i="13"/>
  <c r="AH141" i="13"/>
  <c r="AH140" i="13"/>
  <c r="AH139" i="13"/>
  <c r="AH138" i="13"/>
  <c r="AH137" i="13"/>
  <c r="AH136" i="13"/>
  <c r="AH135" i="13"/>
  <c r="AH134" i="13"/>
  <c r="AI144" i="13" s="1"/>
  <c r="AH129" i="13"/>
  <c r="AH128" i="13"/>
  <c r="AH127" i="13"/>
  <c r="AH126" i="13"/>
  <c r="AH125" i="13"/>
  <c r="AH124" i="13"/>
  <c r="AH123" i="13"/>
  <c r="AH122" i="13"/>
  <c r="AH121" i="13"/>
  <c r="AH120" i="13"/>
  <c r="AH119" i="13"/>
  <c r="AH118" i="13"/>
  <c r="AI130" i="13" s="1"/>
  <c r="AH113" i="13"/>
  <c r="AH112" i="13"/>
  <c r="AH111" i="13"/>
  <c r="AH110" i="13"/>
  <c r="AH109" i="13"/>
  <c r="AH108" i="13"/>
  <c r="AH107" i="13"/>
  <c r="AH106" i="13"/>
  <c r="AH105" i="13"/>
  <c r="AH104" i="13"/>
  <c r="AI114" i="13" s="1"/>
  <c r="AH99" i="13"/>
  <c r="AH98" i="13"/>
  <c r="AH97" i="13"/>
  <c r="AH96" i="13"/>
  <c r="AH95" i="13"/>
  <c r="AH94" i="13"/>
  <c r="AH93" i="13"/>
  <c r="AH92" i="13"/>
  <c r="AH91" i="13"/>
  <c r="AH90" i="13"/>
  <c r="AH89" i="13"/>
  <c r="AH88" i="13"/>
  <c r="AH87" i="13"/>
  <c r="AH86" i="13"/>
  <c r="AH85" i="13"/>
  <c r="AH84" i="13"/>
  <c r="AH83" i="13"/>
  <c r="AH82" i="13"/>
  <c r="AH81" i="13"/>
  <c r="AH80" i="13"/>
  <c r="AH79" i="13"/>
  <c r="AH78" i="13"/>
  <c r="AH77" i="13"/>
  <c r="AH76" i="13"/>
  <c r="AH75" i="13"/>
  <c r="AH74" i="13"/>
  <c r="AH73" i="13"/>
  <c r="AH72" i="13"/>
  <c r="AH71" i="13"/>
  <c r="AH70" i="13"/>
  <c r="AH69" i="13"/>
  <c r="AH68" i="13"/>
  <c r="AH67" i="13"/>
  <c r="AH66" i="13"/>
  <c r="AH65" i="13"/>
  <c r="AH64" i="13"/>
  <c r="AH63" i="13"/>
  <c r="AH62" i="13"/>
  <c r="AH61" i="13"/>
  <c r="AH60" i="13"/>
  <c r="AH59" i="13"/>
  <c r="AH58" i="13"/>
  <c r="AH57" i="13"/>
  <c r="AH56" i="13"/>
  <c r="AH55" i="13"/>
  <c r="AH54" i="13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AI100" i="13" s="1"/>
  <c r="CE143" i="12"/>
  <c r="CE142" i="12"/>
  <c r="CE141" i="12"/>
  <c r="CE140" i="12"/>
  <c r="CE139" i="12"/>
  <c r="CE138" i="12"/>
  <c r="CE137" i="12"/>
  <c r="CE136" i="12"/>
  <c r="CE135" i="12"/>
  <c r="CE134" i="12"/>
  <c r="CE129" i="12"/>
  <c r="CE128" i="12"/>
  <c r="CE127" i="12"/>
  <c r="CE126" i="12"/>
  <c r="CE125" i="12"/>
  <c r="CE124" i="12"/>
  <c r="CE123" i="12"/>
  <c r="CE122" i="12"/>
  <c r="CE121" i="12"/>
  <c r="CE120" i="12"/>
  <c r="CE119" i="12"/>
  <c r="CE118" i="12"/>
  <c r="CE113" i="12"/>
  <c r="CE112" i="12"/>
  <c r="CE111" i="12"/>
  <c r="CE110" i="12"/>
  <c r="CE109" i="12"/>
  <c r="CE108" i="12"/>
  <c r="CE107" i="12"/>
  <c r="CE106" i="12"/>
  <c r="CE105" i="12"/>
  <c r="CE104" i="12"/>
  <c r="CE99" i="12"/>
  <c r="CE98" i="12"/>
  <c r="CE97" i="12"/>
  <c r="CE96" i="12"/>
  <c r="CE95" i="12"/>
  <c r="CE94" i="12"/>
  <c r="CE93" i="12"/>
  <c r="CE92" i="12"/>
  <c r="CE91" i="12"/>
  <c r="CE90" i="12"/>
  <c r="CE89" i="12"/>
  <c r="CE88" i="12"/>
  <c r="CE87" i="12"/>
  <c r="CE86" i="12"/>
  <c r="CE85" i="12"/>
  <c r="CE84" i="12"/>
  <c r="CE83" i="12"/>
  <c r="CE82" i="12"/>
  <c r="CE81" i="12"/>
  <c r="CE80" i="12"/>
  <c r="CE79" i="12"/>
  <c r="CE78" i="12"/>
  <c r="CE77" i="12"/>
  <c r="CE76" i="12"/>
  <c r="CE75" i="12"/>
  <c r="CE74" i="12"/>
  <c r="CE73" i="12"/>
  <c r="CE72" i="12"/>
  <c r="CE71" i="12"/>
  <c r="CE70" i="12"/>
  <c r="CE69" i="12"/>
  <c r="CE68" i="12"/>
  <c r="CE67" i="12"/>
  <c r="CE66" i="12"/>
  <c r="CE65" i="12"/>
  <c r="CE64" i="12"/>
  <c r="CE63" i="12"/>
  <c r="CE62" i="12"/>
  <c r="CE61" i="12"/>
  <c r="CE60" i="12"/>
  <c r="CE59" i="12"/>
  <c r="CE58" i="12"/>
  <c r="CE57" i="12"/>
  <c r="CE56" i="12"/>
  <c r="CE55" i="12"/>
  <c r="CE54" i="12"/>
  <c r="CE53" i="12"/>
  <c r="CE52" i="12"/>
  <c r="CE51" i="12"/>
  <c r="CE50" i="12"/>
  <c r="CE49" i="12"/>
  <c r="CE48" i="12"/>
  <c r="CE47" i="12"/>
  <c r="CE46" i="12"/>
  <c r="CE45" i="12"/>
  <c r="CE44" i="12"/>
  <c r="CE43" i="12"/>
  <c r="CE42" i="12"/>
  <c r="CE41" i="12"/>
  <c r="CE40" i="12"/>
  <c r="CE39" i="12"/>
  <c r="CE38" i="12"/>
  <c r="CE37" i="12"/>
  <c r="CE36" i="12"/>
  <c r="CE35" i="12"/>
  <c r="CE34" i="12"/>
  <c r="CE33" i="12"/>
  <c r="CE32" i="12"/>
  <c r="CE31" i="12"/>
  <c r="CE30" i="12"/>
  <c r="CE29" i="12"/>
  <c r="CE28" i="12"/>
  <c r="CE27" i="12"/>
  <c r="CE26" i="12"/>
  <c r="CE25" i="12"/>
  <c r="CE24" i="12"/>
  <c r="CE23" i="12"/>
  <c r="CE22" i="12"/>
  <c r="CE21" i="12"/>
  <c r="CE20" i="12"/>
  <c r="CE19" i="12"/>
  <c r="CE18" i="12"/>
  <c r="CE17" i="12"/>
  <c r="CE16" i="12"/>
  <c r="CE15" i="12"/>
  <c r="CE14" i="12"/>
  <c r="CE13" i="12"/>
  <c r="CE12" i="12"/>
  <c r="CE11" i="12"/>
  <c r="CE10" i="12"/>
  <c r="CE9" i="12"/>
  <c r="CE8" i="12"/>
  <c r="CE7" i="12"/>
  <c r="Q9" i="7" l="1"/>
  <c r="Q16" i="11" s="1"/>
  <c r="CM149" i="12"/>
  <c r="P8" i="7"/>
  <c r="P15" i="11" s="1"/>
  <c r="CM150" i="12"/>
  <c r="CF130" i="12"/>
  <c r="CF144" i="12"/>
  <c r="CF114" i="12"/>
  <c r="CF100" i="12"/>
  <c r="AI146" i="16"/>
  <c r="AI146" i="15"/>
  <c r="AI146" i="13"/>
  <c r="CM151" i="12" l="1"/>
  <c r="CF146" i="12"/>
  <c r="P9" i="7" s="1"/>
  <c r="P16" i="11" s="1"/>
  <c r="P13" i="7"/>
  <c r="P20" i="11" s="1"/>
  <c r="Q13" i="7"/>
  <c r="Q20" i="11" s="1"/>
  <c r="AI150" i="13"/>
  <c r="AI149" i="13"/>
  <c r="AI148" i="13"/>
  <c r="BX1" i="12"/>
  <c r="BX143" i="12"/>
  <c r="BX142" i="12"/>
  <c r="BX141" i="12"/>
  <c r="BX140" i="12"/>
  <c r="BX139" i="12"/>
  <c r="BX138" i="12"/>
  <c r="BX137" i="12"/>
  <c r="BX136" i="12"/>
  <c r="BX135" i="12"/>
  <c r="BX134" i="12"/>
  <c r="BX129" i="12"/>
  <c r="BX128" i="12"/>
  <c r="BX127" i="12"/>
  <c r="BX126" i="12"/>
  <c r="BX125" i="12"/>
  <c r="BX124" i="12"/>
  <c r="BX123" i="12"/>
  <c r="BX122" i="12"/>
  <c r="BX121" i="12"/>
  <c r="BX120" i="12"/>
  <c r="BX119" i="12"/>
  <c r="BX118" i="12"/>
  <c r="BX113" i="12"/>
  <c r="BX112" i="12"/>
  <c r="BX111" i="12"/>
  <c r="BX110" i="12"/>
  <c r="BX109" i="12"/>
  <c r="BX108" i="12"/>
  <c r="BX107" i="12"/>
  <c r="BX106" i="12"/>
  <c r="BX105" i="12"/>
  <c r="BX104" i="12"/>
  <c r="BX99" i="12"/>
  <c r="BX98" i="12"/>
  <c r="BX97" i="12"/>
  <c r="BX96" i="12"/>
  <c r="BX95" i="12"/>
  <c r="BX94" i="12"/>
  <c r="BX93" i="12"/>
  <c r="BX92" i="12"/>
  <c r="BX91" i="12"/>
  <c r="BX90" i="12"/>
  <c r="BX89" i="12"/>
  <c r="BX88" i="12"/>
  <c r="BX87" i="12"/>
  <c r="BX86" i="12"/>
  <c r="BX85" i="12"/>
  <c r="BX84" i="12"/>
  <c r="BX83" i="12"/>
  <c r="BX82" i="12"/>
  <c r="BX81" i="12"/>
  <c r="BX80" i="12"/>
  <c r="BX79" i="12"/>
  <c r="BX78" i="12"/>
  <c r="BX77" i="12"/>
  <c r="BX76" i="12"/>
  <c r="BX75" i="12"/>
  <c r="BX74" i="12"/>
  <c r="BX73" i="12"/>
  <c r="BX72" i="12"/>
  <c r="BX71" i="12"/>
  <c r="BX70" i="12"/>
  <c r="BX69" i="12"/>
  <c r="BX68" i="12"/>
  <c r="BX67" i="12"/>
  <c r="BX66" i="12"/>
  <c r="BX65" i="12"/>
  <c r="BX64" i="12"/>
  <c r="BX63" i="12"/>
  <c r="BX62" i="12"/>
  <c r="BX61" i="12"/>
  <c r="BX60" i="12"/>
  <c r="BX59" i="12"/>
  <c r="BX58" i="12"/>
  <c r="BX57" i="12"/>
  <c r="BX56" i="12"/>
  <c r="BX55" i="12"/>
  <c r="BX54" i="12"/>
  <c r="BX53" i="12"/>
  <c r="BX52" i="12"/>
  <c r="BX51" i="12"/>
  <c r="BX50" i="12"/>
  <c r="BX49" i="12"/>
  <c r="BX48" i="12"/>
  <c r="BX47" i="12"/>
  <c r="BX46" i="12"/>
  <c r="BX45" i="12"/>
  <c r="BX44" i="12"/>
  <c r="BX43" i="12"/>
  <c r="BX42" i="12"/>
  <c r="BX41" i="12"/>
  <c r="BX40" i="12"/>
  <c r="BX39" i="12"/>
  <c r="BX38" i="12"/>
  <c r="BX37" i="12"/>
  <c r="BX36" i="12"/>
  <c r="BX35" i="12"/>
  <c r="BX34" i="12"/>
  <c r="BX33" i="12"/>
  <c r="BX32" i="12"/>
  <c r="BX31" i="12"/>
  <c r="BX30" i="12"/>
  <c r="BX29" i="12"/>
  <c r="BX28" i="12"/>
  <c r="BX27" i="12"/>
  <c r="BX26" i="12"/>
  <c r="BX25" i="12"/>
  <c r="BX24" i="12"/>
  <c r="BX23" i="12"/>
  <c r="BX22" i="12"/>
  <c r="BX21" i="12"/>
  <c r="BX20" i="12"/>
  <c r="BX19" i="12"/>
  <c r="BX18" i="12"/>
  <c r="BX17" i="12"/>
  <c r="BX16" i="12"/>
  <c r="BX15" i="12"/>
  <c r="BX14" i="12"/>
  <c r="BX13" i="12"/>
  <c r="BX12" i="12"/>
  <c r="BX11" i="12"/>
  <c r="BX10" i="12"/>
  <c r="BX9" i="12"/>
  <c r="BX8" i="12"/>
  <c r="BX7" i="12"/>
  <c r="CF148" i="12" l="1"/>
  <c r="CF150" i="12"/>
  <c r="CF149" i="12"/>
  <c r="O8" i="7"/>
  <c r="O15" i="11" s="1"/>
  <c r="BY100" i="12"/>
  <c r="AI151" i="13"/>
  <c r="BY130" i="12"/>
  <c r="BY144" i="12"/>
  <c r="BY114" i="12"/>
  <c r="CF151" i="12" l="1"/>
  <c r="BY146" i="12"/>
  <c r="BY148" i="12" s="1"/>
  <c r="BQ143" i="12"/>
  <c r="BQ142" i="12"/>
  <c r="BQ141" i="12"/>
  <c r="BQ140" i="12"/>
  <c r="BQ139" i="12"/>
  <c r="BQ138" i="12"/>
  <c r="BQ137" i="12"/>
  <c r="BQ136" i="12"/>
  <c r="BQ135" i="12"/>
  <c r="BQ134" i="12"/>
  <c r="BQ129" i="12"/>
  <c r="BQ128" i="12"/>
  <c r="BQ127" i="12"/>
  <c r="BQ126" i="12"/>
  <c r="BQ125" i="12"/>
  <c r="BQ124" i="12"/>
  <c r="BQ123" i="12"/>
  <c r="BQ122" i="12"/>
  <c r="BQ121" i="12"/>
  <c r="BQ120" i="12"/>
  <c r="BQ119" i="12"/>
  <c r="BQ118" i="12"/>
  <c r="BQ113" i="12"/>
  <c r="BQ112" i="12"/>
  <c r="BQ111" i="12"/>
  <c r="BQ110" i="12"/>
  <c r="BQ109" i="12"/>
  <c r="BQ108" i="12"/>
  <c r="BQ107" i="12"/>
  <c r="BQ106" i="12"/>
  <c r="BQ105" i="12"/>
  <c r="BQ104" i="12"/>
  <c r="BQ99" i="12"/>
  <c r="BQ98" i="12"/>
  <c r="BQ97" i="12"/>
  <c r="BQ96" i="12"/>
  <c r="BQ95" i="12"/>
  <c r="BQ94" i="12"/>
  <c r="BQ93" i="12"/>
  <c r="BQ92" i="12"/>
  <c r="BQ91" i="12"/>
  <c r="BQ90" i="12"/>
  <c r="BQ89" i="12"/>
  <c r="BQ88" i="12"/>
  <c r="BQ87" i="12"/>
  <c r="BQ86" i="12"/>
  <c r="BQ85" i="12"/>
  <c r="BQ84" i="12"/>
  <c r="BQ83" i="12"/>
  <c r="BQ82" i="12"/>
  <c r="BQ81" i="12"/>
  <c r="BQ80" i="12"/>
  <c r="BQ79" i="12"/>
  <c r="BQ78" i="12"/>
  <c r="BQ77" i="12"/>
  <c r="BQ76" i="12"/>
  <c r="BQ75" i="12"/>
  <c r="BQ74" i="12"/>
  <c r="BQ73" i="12"/>
  <c r="BQ72" i="12"/>
  <c r="BQ71" i="12"/>
  <c r="BQ70" i="12"/>
  <c r="BQ69" i="12"/>
  <c r="BQ68" i="12"/>
  <c r="BQ67" i="12"/>
  <c r="BQ66" i="12"/>
  <c r="BQ65" i="12"/>
  <c r="BQ64" i="12"/>
  <c r="BQ63" i="12"/>
  <c r="BQ62" i="12"/>
  <c r="BQ61" i="12"/>
  <c r="BQ60" i="12"/>
  <c r="BQ59" i="12"/>
  <c r="BQ58" i="12"/>
  <c r="BQ57" i="12"/>
  <c r="BQ56" i="12"/>
  <c r="BQ55" i="12"/>
  <c r="BQ54" i="12"/>
  <c r="BQ53" i="12"/>
  <c r="BQ52" i="12"/>
  <c r="BQ51" i="12"/>
  <c r="BQ50" i="12"/>
  <c r="BQ49" i="12"/>
  <c r="BQ48" i="12"/>
  <c r="BQ47" i="12"/>
  <c r="BQ46" i="12"/>
  <c r="BQ45" i="12"/>
  <c r="BQ44" i="12"/>
  <c r="BQ43" i="12"/>
  <c r="BQ42" i="12"/>
  <c r="BQ41" i="12"/>
  <c r="BQ40" i="12"/>
  <c r="BQ39" i="12"/>
  <c r="BQ38" i="12"/>
  <c r="BQ37" i="12"/>
  <c r="BQ36" i="12"/>
  <c r="BQ35" i="12"/>
  <c r="BQ34" i="12"/>
  <c r="BQ33" i="12"/>
  <c r="BQ32" i="12"/>
  <c r="BQ31" i="12"/>
  <c r="BQ30" i="12"/>
  <c r="BQ29" i="12"/>
  <c r="BQ28" i="12"/>
  <c r="BQ27" i="12"/>
  <c r="BQ26" i="12"/>
  <c r="BQ25" i="12"/>
  <c r="BQ24" i="12"/>
  <c r="BQ23" i="12"/>
  <c r="BQ22" i="12"/>
  <c r="BQ21" i="12"/>
  <c r="BQ20" i="12"/>
  <c r="BQ19" i="12"/>
  <c r="BQ18" i="12"/>
  <c r="BQ17" i="12"/>
  <c r="BQ16" i="12"/>
  <c r="BQ15" i="12"/>
  <c r="BQ14" i="12"/>
  <c r="BQ13" i="12"/>
  <c r="BQ12" i="12"/>
  <c r="BQ11" i="12"/>
  <c r="BQ10" i="12"/>
  <c r="BQ9" i="12"/>
  <c r="BQ8" i="12"/>
  <c r="BQ7" i="12"/>
  <c r="AA143" i="13"/>
  <c r="AA142" i="13"/>
  <c r="AA141" i="13"/>
  <c r="AA140" i="13"/>
  <c r="AA139" i="13"/>
  <c r="AA138" i="13"/>
  <c r="AA137" i="13"/>
  <c r="AA136" i="13"/>
  <c r="AA135" i="13"/>
  <c r="AA134" i="13"/>
  <c r="AB144" i="13" s="1"/>
  <c r="AA129" i="13"/>
  <c r="AA128" i="13"/>
  <c r="AA127" i="13"/>
  <c r="AA126" i="13"/>
  <c r="AA125" i="13"/>
  <c r="AA124" i="13"/>
  <c r="AA123" i="13"/>
  <c r="AA122" i="13"/>
  <c r="AA121" i="13"/>
  <c r="AA120" i="13"/>
  <c r="AA119" i="13"/>
  <c r="AA118" i="13"/>
  <c r="AB130" i="13" s="1"/>
  <c r="AA113" i="13"/>
  <c r="AA112" i="13"/>
  <c r="AA111" i="13"/>
  <c r="AA110" i="13"/>
  <c r="AA109" i="13"/>
  <c r="AA108" i="13"/>
  <c r="AA107" i="13"/>
  <c r="AA106" i="13"/>
  <c r="AA105" i="13"/>
  <c r="AA104" i="13"/>
  <c r="AB114" i="13" s="1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7" i="13"/>
  <c r="AA66" i="13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B100" i="13" s="1"/>
  <c r="AA1" i="14"/>
  <c r="AA1" i="15" s="1"/>
  <c r="AA143" i="14"/>
  <c r="AA142" i="14"/>
  <c r="AA141" i="14"/>
  <c r="AA140" i="14"/>
  <c r="AA139" i="14"/>
  <c r="AA138" i="14"/>
  <c r="AA137" i="14"/>
  <c r="AA136" i="14"/>
  <c r="AA135" i="14"/>
  <c r="AA134" i="14"/>
  <c r="AB144" i="14" s="1"/>
  <c r="AA129" i="14"/>
  <c r="AA128" i="14"/>
  <c r="AA127" i="14"/>
  <c r="AA126" i="14"/>
  <c r="AA125" i="14"/>
  <c r="AA124" i="14"/>
  <c r="AA123" i="14"/>
  <c r="AA122" i="14"/>
  <c r="AA121" i="14"/>
  <c r="AA120" i="14"/>
  <c r="AA119" i="14"/>
  <c r="AB130" i="14" s="1"/>
  <c r="AA113" i="14"/>
  <c r="AA112" i="14"/>
  <c r="AA111" i="14"/>
  <c r="AA110" i="14"/>
  <c r="AA109" i="14"/>
  <c r="AA108" i="14"/>
  <c r="AA107" i="14"/>
  <c r="AA106" i="14"/>
  <c r="AA105" i="14"/>
  <c r="AA104" i="14"/>
  <c r="AB114" i="14" s="1"/>
  <c r="AA99" i="14"/>
  <c r="AA98" i="14"/>
  <c r="AA97" i="14"/>
  <c r="AA96" i="14"/>
  <c r="AA95" i="14"/>
  <c r="AA94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8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B100" i="14" s="1"/>
  <c r="AB146" i="14" s="1"/>
  <c r="AA143" i="15"/>
  <c r="AA142" i="15"/>
  <c r="AA141" i="15"/>
  <c r="AA140" i="15"/>
  <c r="AA139" i="15"/>
  <c r="AA138" i="15"/>
  <c r="AA137" i="15"/>
  <c r="AA136" i="15"/>
  <c r="AA135" i="15"/>
  <c r="AA134" i="15"/>
  <c r="AB144" i="15" s="1"/>
  <c r="AA129" i="15"/>
  <c r="AA128" i="15"/>
  <c r="AA127" i="15"/>
  <c r="AA126" i="15"/>
  <c r="AA125" i="15"/>
  <c r="AA124" i="15"/>
  <c r="AA123" i="15"/>
  <c r="AA122" i="15"/>
  <c r="AA121" i="15"/>
  <c r="AA120" i="15"/>
  <c r="AA119" i="15"/>
  <c r="AA118" i="15"/>
  <c r="AB130" i="15" s="1"/>
  <c r="AA113" i="15"/>
  <c r="AA112" i="15"/>
  <c r="AA111" i="15"/>
  <c r="AA110" i="15"/>
  <c r="AA109" i="15"/>
  <c r="AA108" i="15"/>
  <c r="AA107" i="15"/>
  <c r="AA106" i="15"/>
  <c r="AA105" i="15"/>
  <c r="AA104" i="15"/>
  <c r="AB114" i="15" s="1"/>
  <c r="AA99" i="15"/>
  <c r="AA98" i="15"/>
  <c r="AA97" i="15"/>
  <c r="AA96" i="15"/>
  <c r="AA95" i="15"/>
  <c r="AA94" i="15"/>
  <c r="AA93" i="15"/>
  <c r="AA92" i="15"/>
  <c r="AA91" i="15"/>
  <c r="AA90" i="15"/>
  <c r="AA89" i="15"/>
  <c r="AA88" i="15"/>
  <c r="AA87" i="15"/>
  <c r="AA86" i="15"/>
  <c r="AA85" i="15"/>
  <c r="AA84" i="15"/>
  <c r="AA83" i="15"/>
  <c r="AA82" i="15"/>
  <c r="AA81" i="15"/>
  <c r="AA80" i="15"/>
  <c r="AA79" i="15"/>
  <c r="AA78" i="15"/>
  <c r="AA77" i="15"/>
  <c r="AA76" i="15"/>
  <c r="AA75" i="15"/>
  <c r="AA74" i="15"/>
  <c r="AA73" i="15"/>
  <c r="AA72" i="15"/>
  <c r="AA71" i="15"/>
  <c r="AA70" i="15"/>
  <c r="AA69" i="15"/>
  <c r="AA68" i="15"/>
  <c r="AA67" i="15"/>
  <c r="AA66" i="15"/>
  <c r="AA65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B100" i="15" s="1"/>
  <c r="T1" i="15"/>
  <c r="M1" i="15"/>
  <c r="AA143" i="16"/>
  <c r="AA142" i="16"/>
  <c r="AA141" i="16"/>
  <c r="AA140" i="16"/>
  <c r="AA139" i="16"/>
  <c r="AA138" i="16"/>
  <c r="AA137" i="16"/>
  <c r="AA136" i="16"/>
  <c r="AA135" i="16"/>
  <c r="AA134" i="16"/>
  <c r="AB144" i="16" s="1"/>
  <c r="AA129" i="16"/>
  <c r="AA128" i="16"/>
  <c r="AA127" i="16"/>
  <c r="AA126" i="16"/>
  <c r="AA125" i="16"/>
  <c r="AA124" i="16"/>
  <c r="AA123" i="16"/>
  <c r="AA122" i="16"/>
  <c r="AA121" i="16"/>
  <c r="AA120" i="16"/>
  <c r="AA119" i="16"/>
  <c r="AA118" i="16"/>
  <c r="AB130" i="16" s="1"/>
  <c r="AA113" i="16"/>
  <c r="AA112" i="16"/>
  <c r="AA111" i="16"/>
  <c r="AA110" i="16"/>
  <c r="AA109" i="16"/>
  <c r="AA108" i="16"/>
  <c r="AA107" i="16"/>
  <c r="AA106" i="16"/>
  <c r="AA105" i="16"/>
  <c r="AA104" i="16"/>
  <c r="AB114" i="16" s="1"/>
  <c r="AA99" i="16"/>
  <c r="AA98" i="16"/>
  <c r="AA97" i="16"/>
  <c r="AA96" i="16"/>
  <c r="AA95" i="16"/>
  <c r="AA94" i="16"/>
  <c r="AA93" i="16"/>
  <c r="AA92" i="16"/>
  <c r="AA91" i="16"/>
  <c r="AA90" i="16"/>
  <c r="AA89" i="16"/>
  <c r="AA88" i="16"/>
  <c r="AA87" i="16"/>
  <c r="AA86" i="16"/>
  <c r="AA85" i="16"/>
  <c r="AA84" i="16"/>
  <c r="AA83" i="16"/>
  <c r="AA82" i="16"/>
  <c r="AA81" i="16"/>
  <c r="AA80" i="16"/>
  <c r="AA79" i="16"/>
  <c r="AA78" i="16"/>
  <c r="AA77" i="16"/>
  <c r="AA76" i="16"/>
  <c r="AA75" i="16"/>
  <c r="AA74" i="16"/>
  <c r="AA73" i="16"/>
  <c r="AA72" i="16"/>
  <c r="AA71" i="16"/>
  <c r="AA70" i="16"/>
  <c r="AA69" i="16"/>
  <c r="AA68" i="16"/>
  <c r="AA67" i="16"/>
  <c r="AA66" i="16"/>
  <c r="AA65" i="16"/>
  <c r="AA64" i="16"/>
  <c r="AA63" i="16"/>
  <c r="AA62" i="16"/>
  <c r="AA61" i="16"/>
  <c r="AA60" i="16"/>
  <c r="AA59" i="16"/>
  <c r="AA58" i="16"/>
  <c r="AA57" i="16"/>
  <c r="AA56" i="16"/>
  <c r="AA55" i="16"/>
  <c r="AA54" i="16"/>
  <c r="AA53" i="16"/>
  <c r="AA52" i="16"/>
  <c r="AA51" i="16"/>
  <c r="AA50" i="16"/>
  <c r="AA49" i="16"/>
  <c r="AA48" i="16"/>
  <c r="AA47" i="16"/>
  <c r="AA46" i="16"/>
  <c r="AA45" i="16"/>
  <c r="AA44" i="16"/>
  <c r="AA43" i="16"/>
  <c r="AA42" i="16"/>
  <c r="AA41" i="16"/>
  <c r="AA40" i="16"/>
  <c r="AA39" i="16"/>
  <c r="AA38" i="16"/>
  <c r="AA37" i="16"/>
  <c r="AA36" i="16"/>
  <c r="AA35" i="16"/>
  <c r="AA34" i="16"/>
  <c r="AA33" i="16"/>
  <c r="AA32" i="16"/>
  <c r="AA31" i="16"/>
  <c r="AA30" i="16"/>
  <c r="AA29" i="16"/>
  <c r="AA28" i="16"/>
  <c r="AA27" i="16"/>
  <c r="AA26" i="16"/>
  <c r="AA25" i="16"/>
  <c r="AA24" i="16"/>
  <c r="AA23" i="16"/>
  <c r="AA22" i="16"/>
  <c r="AA21" i="16"/>
  <c r="AA20" i="16"/>
  <c r="AA19" i="16"/>
  <c r="AA18" i="16"/>
  <c r="AA17" i="16"/>
  <c r="AA16" i="16"/>
  <c r="AA15" i="16"/>
  <c r="AA14" i="16"/>
  <c r="AA13" i="16"/>
  <c r="AA12" i="16"/>
  <c r="AA11" i="16"/>
  <c r="AA10" i="16"/>
  <c r="AA9" i="16"/>
  <c r="AA8" i="16"/>
  <c r="AA7" i="16"/>
  <c r="AB100" i="16" s="1"/>
  <c r="AA143" i="17"/>
  <c r="AA142" i="17"/>
  <c r="AA141" i="17"/>
  <c r="AA140" i="17"/>
  <c r="AA139" i="17"/>
  <c r="AA138" i="17"/>
  <c r="AA137" i="17"/>
  <c r="AA136" i="17"/>
  <c r="AA135" i="17"/>
  <c r="AA134" i="17"/>
  <c r="AB144" i="17" s="1"/>
  <c r="AA129" i="17"/>
  <c r="AA128" i="17"/>
  <c r="AA127" i="17"/>
  <c r="AA126" i="17"/>
  <c r="AA125" i="17"/>
  <c r="AA124" i="17"/>
  <c r="AA123" i="17"/>
  <c r="AA122" i="17"/>
  <c r="AA121" i="17"/>
  <c r="AA120" i="17"/>
  <c r="AA119" i="17"/>
  <c r="AA118" i="17"/>
  <c r="AB130" i="17" s="1"/>
  <c r="AA113" i="17"/>
  <c r="AA112" i="17"/>
  <c r="AA111" i="17"/>
  <c r="AA110" i="17"/>
  <c r="AA109" i="17"/>
  <c r="AA108" i="17"/>
  <c r="AA107" i="17"/>
  <c r="AA106" i="17"/>
  <c r="AA105" i="17"/>
  <c r="AB114" i="17" s="1"/>
  <c r="AA104" i="17"/>
  <c r="AA99" i="17"/>
  <c r="AA98" i="17"/>
  <c r="AA97" i="17"/>
  <c r="AA96" i="17"/>
  <c r="AA95" i="17"/>
  <c r="AA94" i="17"/>
  <c r="AA93" i="17"/>
  <c r="AA92" i="17"/>
  <c r="AA91" i="17"/>
  <c r="AA90" i="17"/>
  <c r="AA89" i="17"/>
  <c r="AA88" i="17"/>
  <c r="AA87" i="17"/>
  <c r="AA86" i="17"/>
  <c r="AA85" i="17"/>
  <c r="AA84" i="17"/>
  <c r="AA83" i="17"/>
  <c r="AA82" i="17"/>
  <c r="AA81" i="17"/>
  <c r="AA80" i="17"/>
  <c r="AA79" i="17"/>
  <c r="AA78" i="17"/>
  <c r="AA77" i="17"/>
  <c r="AA76" i="17"/>
  <c r="AA75" i="17"/>
  <c r="AA74" i="17"/>
  <c r="AA73" i="17"/>
  <c r="AA72" i="17"/>
  <c r="AA71" i="17"/>
  <c r="AA70" i="17"/>
  <c r="AA69" i="17"/>
  <c r="AA68" i="17"/>
  <c r="AA67" i="17"/>
  <c r="AA66" i="17"/>
  <c r="AA65" i="17"/>
  <c r="AA64" i="17"/>
  <c r="AA63" i="17"/>
  <c r="AA62" i="17"/>
  <c r="AA61" i="17"/>
  <c r="AA60" i="17"/>
  <c r="AA59" i="17"/>
  <c r="AA58" i="17"/>
  <c r="AA57" i="17"/>
  <c r="AA56" i="17"/>
  <c r="AA55" i="17"/>
  <c r="AA54" i="17"/>
  <c r="AA53" i="17"/>
  <c r="AA52" i="17"/>
  <c r="AA51" i="17"/>
  <c r="AA50" i="17"/>
  <c r="AA49" i="17"/>
  <c r="AA48" i="17"/>
  <c r="AA47" i="17"/>
  <c r="AA46" i="17"/>
  <c r="AA45" i="17"/>
  <c r="AA44" i="17"/>
  <c r="AA43" i="17"/>
  <c r="AA42" i="17"/>
  <c r="AA41" i="17"/>
  <c r="AA40" i="17"/>
  <c r="AA39" i="17"/>
  <c r="AA38" i="17"/>
  <c r="AA37" i="17"/>
  <c r="AA36" i="17"/>
  <c r="AA35" i="17"/>
  <c r="AA34" i="17"/>
  <c r="AA33" i="17"/>
  <c r="AA32" i="17"/>
  <c r="AA31" i="17"/>
  <c r="AA30" i="17"/>
  <c r="AA29" i="17"/>
  <c r="AA28" i="17"/>
  <c r="AA27" i="17"/>
  <c r="AA26" i="17"/>
  <c r="AA25" i="17"/>
  <c r="AA24" i="17"/>
  <c r="AA23" i="17"/>
  <c r="AA22" i="17"/>
  <c r="AA21" i="17"/>
  <c r="AA20" i="17"/>
  <c r="AA19" i="17"/>
  <c r="AA18" i="17"/>
  <c r="AA17" i="17"/>
  <c r="AA16" i="17"/>
  <c r="AA15" i="17"/>
  <c r="AA14" i="17"/>
  <c r="AA13" i="17"/>
  <c r="AA12" i="17"/>
  <c r="AA11" i="17"/>
  <c r="AA10" i="17"/>
  <c r="AA9" i="17"/>
  <c r="AA8" i="17"/>
  <c r="AA7" i="17"/>
  <c r="AB100" i="17" s="1"/>
  <c r="T143" i="17"/>
  <c r="T142" i="17"/>
  <c r="T141" i="17"/>
  <c r="T140" i="17"/>
  <c r="T139" i="17"/>
  <c r="T138" i="17"/>
  <c r="T137" i="17"/>
  <c r="T136" i="17"/>
  <c r="T135" i="17"/>
  <c r="T134" i="17"/>
  <c r="U144" i="17" s="1"/>
  <c r="T129" i="17"/>
  <c r="T128" i="17"/>
  <c r="T127" i="17"/>
  <c r="T126" i="17"/>
  <c r="T125" i="17"/>
  <c r="T124" i="17"/>
  <c r="T123" i="17"/>
  <c r="T122" i="17"/>
  <c r="T121" i="17"/>
  <c r="T120" i="17"/>
  <c r="T119" i="17"/>
  <c r="T118" i="17"/>
  <c r="U130" i="17" s="1"/>
  <c r="T113" i="17"/>
  <c r="T112" i="17"/>
  <c r="T111" i="17"/>
  <c r="T110" i="17"/>
  <c r="T109" i="17"/>
  <c r="T108" i="17"/>
  <c r="T107" i="17"/>
  <c r="T106" i="17"/>
  <c r="T105" i="17"/>
  <c r="U114" i="17" s="1"/>
  <c r="T104" i="17"/>
  <c r="T99" i="17"/>
  <c r="T98" i="17"/>
  <c r="T97" i="17"/>
  <c r="T96" i="17"/>
  <c r="T95" i="17"/>
  <c r="T94" i="17"/>
  <c r="T93" i="17"/>
  <c r="T92" i="17"/>
  <c r="T91" i="17"/>
  <c r="T90" i="17"/>
  <c r="T89" i="17"/>
  <c r="T88" i="17"/>
  <c r="T87" i="17"/>
  <c r="T86" i="17"/>
  <c r="T85" i="17"/>
  <c r="T84" i="17"/>
  <c r="T83" i="17"/>
  <c r="T82" i="17"/>
  <c r="T81" i="17"/>
  <c r="T80" i="17"/>
  <c r="T79" i="17"/>
  <c r="T78" i="17"/>
  <c r="T77" i="17"/>
  <c r="T76" i="17"/>
  <c r="T75" i="17"/>
  <c r="T74" i="17"/>
  <c r="T73" i="17"/>
  <c r="T72" i="17"/>
  <c r="T71" i="17"/>
  <c r="T70" i="17"/>
  <c r="T69" i="17"/>
  <c r="T68" i="17"/>
  <c r="T67" i="17"/>
  <c r="T6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U100" i="17" s="1"/>
  <c r="T1" i="17"/>
  <c r="O9" i="7" l="1"/>
  <c r="O16" i="11" s="1"/>
  <c r="N8" i="7"/>
  <c r="N15" i="11" s="1"/>
  <c r="BY149" i="12"/>
  <c r="BY150" i="12"/>
  <c r="BR130" i="12"/>
  <c r="BR144" i="12"/>
  <c r="BR114" i="12"/>
  <c r="BR100" i="12"/>
  <c r="AB146" i="13"/>
  <c r="AB146" i="15"/>
  <c r="AB146" i="16"/>
  <c r="AB146" i="17"/>
  <c r="U146" i="17"/>
  <c r="BY151" i="12" l="1"/>
  <c r="BR146" i="12"/>
  <c r="BR149" i="12" s="1"/>
  <c r="O13" i="7"/>
  <c r="O20" i="11" s="1"/>
  <c r="N13" i="7"/>
  <c r="N20" i="11" s="1"/>
  <c r="AB150" i="13"/>
  <c r="AB149" i="13"/>
  <c r="AB148" i="13"/>
  <c r="BJ1" i="12"/>
  <c r="N9" i="7" l="1"/>
  <c r="N16" i="11" s="1"/>
  <c r="BR148" i="12"/>
  <c r="BR150" i="12"/>
  <c r="AB151" i="13"/>
  <c r="T143" i="16"/>
  <c r="T142" i="16"/>
  <c r="T141" i="16"/>
  <c r="T140" i="16"/>
  <c r="T139" i="16"/>
  <c r="T138" i="16"/>
  <c r="T137" i="16"/>
  <c r="T136" i="16"/>
  <c r="T135" i="16"/>
  <c r="T134" i="16"/>
  <c r="U144" i="16" s="1"/>
  <c r="T129" i="16"/>
  <c r="T128" i="16"/>
  <c r="T127" i="16"/>
  <c r="T126" i="16"/>
  <c r="T125" i="16"/>
  <c r="T124" i="16"/>
  <c r="T123" i="16"/>
  <c r="T122" i="16"/>
  <c r="T121" i="16"/>
  <c r="T120" i="16"/>
  <c r="T119" i="16"/>
  <c r="T118" i="16"/>
  <c r="U130" i="16" s="1"/>
  <c r="T113" i="16"/>
  <c r="T112" i="16"/>
  <c r="T111" i="16"/>
  <c r="T110" i="16"/>
  <c r="T109" i="16"/>
  <c r="T108" i="16"/>
  <c r="T107" i="16"/>
  <c r="T106" i="16"/>
  <c r="T105" i="16"/>
  <c r="T104" i="16"/>
  <c r="U114" i="16" s="1"/>
  <c r="T99" i="16"/>
  <c r="T98" i="16"/>
  <c r="T97" i="16"/>
  <c r="T96" i="16"/>
  <c r="T95" i="16"/>
  <c r="T94" i="16"/>
  <c r="T93" i="16"/>
  <c r="T92" i="16"/>
  <c r="T91" i="16"/>
  <c r="T90" i="16"/>
  <c r="T89" i="16"/>
  <c r="T88" i="16"/>
  <c r="T87" i="16"/>
  <c r="T86" i="16"/>
  <c r="T85" i="16"/>
  <c r="T84" i="16"/>
  <c r="T83" i="16"/>
  <c r="T82" i="16"/>
  <c r="T81" i="16"/>
  <c r="T80" i="16"/>
  <c r="T79" i="16"/>
  <c r="T78" i="16"/>
  <c r="T77" i="16"/>
  <c r="T76" i="16"/>
  <c r="T75" i="16"/>
  <c r="T74" i="16"/>
  <c r="T73" i="16"/>
  <c r="T72" i="16"/>
  <c r="T71" i="16"/>
  <c r="T70" i="16"/>
  <c r="T69" i="16"/>
  <c r="T68" i="16"/>
  <c r="T67" i="16"/>
  <c r="T66" i="16"/>
  <c r="T65" i="16"/>
  <c r="T64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U100" i="16" s="1"/>
  <c r="T1" i="16"/>
  <c r="T1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4" i="14"/>
  <c r="T105" i="14"/>
  <c r="T106" i="14"/>
  <c r="T107" i="14"/>
  <c r="T108" i="14"/>
  <c r="T109" i="14"/>
  <c r="T110" i="14"/>
  <c r="T111" i="14"/>
  <c r="T112" i="14"/>
  <c r="T113" i="14"/>
  <c r="T119" i="14"/>
  <c r="T120" i="14"/>
  <c r="T121" i="14"/>
  <c r="T122" i="14"/>
  <c r="T123" i="14"/>
  <c r="T124" i="14"/>
  <c r="T125" i="14"/>
  <c r="T126" i="14"/>
  <c r="T127" i="14"/>
  <c r="T128" i="14"/>
  <c r="T129" i="14"/>
  <c r="T134" i="14"/>
  <c r="T135" i="14"/>
  <c r="U144" i="14" s="1"/>
  <c r="T136" i="14"/>
  <c r="T137" i="14"/>
  <c r="T138" i="14"/>
  <c r="T139" i="14"/>
  <c r="T140" i="14"/>
  <c r="T141" i="14"/>
  <c r="T142" i="14"/>
  <c r="T143" i="14"/>
  <c r="T143" i="13"/>
  <c r="T142" i="13"/>
  <c r="T141" i="13"/>
  <c r="T140" i="13"/>
  <c r="T139" i="13"/>
  <c r="T138" i="13"/>
  <c r="T137" i="13"/>
  <c r="T136" i="13"/>
  <c r="T135" i="13"/>
  <c r="T134" i="13"/>
  <c r="U144" i="13" s="1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U130" i="13" s="1"/>
  <c r="T113" i="13"/>
  <c r="T112" i="13"/>
  <c r="T111" i="13"/>
  <c r="T110" i="13"/>
  <c r="T109" i="13"/>
  <c r="T108" i="13"/>
  <c r="T107" i="13"/>
  <c r="T106" i="13"/>
  <c r="T105" i="13"/>
  <c r="T104" i="13"/>
  <c r="U114" i="13" s="1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U100" i="13" s="1"/>
  <c r="L8" i="7"/>
  <c r="L15" i="11" s="1"/>
  <c r="BR151" i="12" l="1"/>
  <c r="U146" i="16"/>
  <c r="U130" i="14"/>
  <c r="U100" i="14"/>
  <c r="U114" i="14"/>
  <c r="U146" i="14"/>
  <c r="U146" i="13"/>
  <c r="L9" i="7" l="1"/>
  <c r="L16" i="11" s="1"/>
  <c r="L13" i="7"/>
  <c r="L20" i="11" s="1"/>
  <c r="M13" i="7"/>
  <c r="M20" i="11" s="1"/>
  <c r="U150" i="13"/>
  <c r="U149" i="13"/>
  <c r="U148" i="13"/>
  <c r="AO1" i="12"/>
  <c r="AO143" i="12"/>
  <c r="AO142" i="12"/>
  <c r="AO141" i="12"/>
  <c r="AO140" i="12"/>
  <c r="AO139" i="12"/>
  <c r="AO138" i="12"/>
  <c r="AO137" i="12"/>
  <c r="AO136" i="12"/>
  <c r="AO135" i="12"/>
  <c r="AO134" i="12"/>
  <c r="AO129" i="12"/>
  <c r="AO128" i="12"/>
  <c r="AO127" i="12"/>
  <c r="AO126" i="12"/>
  <c r="AO125" i="12"/>
  <c r="AO124" i="12"/>
  <c r="AO123" i="12"/>
  <c r="AO122" i="12"/>
  <c r="AO121" i="12"/>
  <c r="AO120" i="12"/>
  <c r="AO119" i="12"/>
  <c r="AO118" i="12"/>
  <c r="AO113" i="12"/>
  <c r="AO112" i="12"/>
  <c r="AO111" i="12"/>
  <c r="AO110" i="12"/>
  <c r="AO109" i="12"/>
  <c r="AO108" i="12"/>
  <c r="AO107" i="12"/>
  <c r="AO106" i="12"/>
  <c r="AO105" i="12"/>
  <c r="AO104" i="12"/>
  <c r="AO99" i="12"/>
  <c r="AO98" i="12"/>
  <c r="AO97" i="12"/>
  <c r="AO96" i="12"/>
  <c r="AO95" i="12"/>
  <c r="AO94" i="12"/>
  <c r="AO93" i="12"/>
  <c r="AO92" i="12"/>
  <c r="AO91" i="12"/>
  <c r="AO90" i="12"/>
  <c r="AO89" i="12"/>
  <c r="AO88" i="12"/>
  <c r="AO87" i="12"/>
  <c r="AO86" i="12"/>
  <c r="AO85" i="12"/>
  <c r="AO84" i="12"/>
  <c r="AO83" i="12"/>
  <c r="AO82" i="12"/>
  <c r="AO81" i="12"/>
  <c r="AO80" i="12"/>
  <c r="AO79" i="12"/>
  <c r="AO78" i="12"/>
  <c r="AO77" i="12"/>
  <c r="AO76" i="12"/>
  <c r="AO75" i="12"/>
  <c r="AO74" i="12"/>
  <c r="AO73" i="12"/>
  <c r="AO72" i="12"/>
  <c r="AO71" i="12"/>
  <c r="AO70" i="12"/>
  <c r="AO69" i="12"/>
  <c r="AO68" i="12"/>
  <c r="AO67" i="12"/>
  <c r="AO66" i="12"/>
  <c r="AO65" i="12"/>
  <c r="AO64" i="12"/>
  <c r="AO63" i="12"/>
  <c r="AO62" i="12"/>
  <c r="AO61" i="12"/>
  <c r="AO60" i="12"/>
  <c r="AO59" i="12"/>
  <c r="AO58" i="12"/>
  <c r="J8" i="7" s="1"/>
  <c r="J15" i="11" s="1"/>
  <c r="AO57" i="12"/>
  <c r="AO56" i="12"/>
  <c r="AO55" i="12"/>
  <c r="AO54" i="12"/>
  <c r="AO53" i="12"/>
  <c r="AO52" i="12"/>
  <c r="AO51" i="12"/>
  <c r="AO50" i="12"/>
  <c r="AO49" i="12"/>
  <c r="AO48" i="12"/>
  <c r="AO47" i="12"/>
  <c r="AO46" i="12"/>
  <c r="AO45" i="12"/>
  <c r="AO44" i="12"/>
  <c r="AO43" i="12"/>
  <c r="AO42" i="12"/>
  <c r="AO41" i="12"/>
  <c r="AO40" i="12"/>
  <c r="AO39" i="12"/>
  <c r="AO38" i="12"/>
  <c r="AO37" i="12"/>
  <c r="AO36" i="12"/>
  <c r="AO35" i="12"/>
  <c r="AO34" i="12"/>
  <c r="AO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12" i="12"/>
  <c r="AO11" i="12"/>
  <c r="AO10" i="12"/>
  <c r="AO9" i="12"/>
  <c r="AO8" i="12"/>
  <c r="AO7" i="12"/>
  <c r="AP100" i="12" l="1"/>
  <c r="U151" i="13"/>
  <c r="AP130" i="12"/>
  <c r="AP144" i="12"/>
  <c r="AP114" i="12"/>
  <c r="AP146" i="12" l="1"/>
  <c r="AP150" i="12"/>
  <c r="AP148" i="12"/>
  <c r="AP149" i="12"/>
  <c r="J9" i="7"/>
  <c r="J16" i="11" s="1"/>
  <c r="M143" i="17"/>
  <c r="M142" i="17"/>
  <c r="M141" i="17"/>
  <c r="M140" i="17"/>
  <c r="M139" i="17"/>
  <c r="M138" i="17"/>
  <c r="M137" i="17"/>
  <c r="M136" i="17"/>
  <c r="M135" i="17"/>
  <c r="M134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3" i="17"/>
  <c r="M112" i="17"/>
  <c r="M111" i="17"/>
  <c r="M110" i="17"/>
  <c r="M109" i="17"/>
  <c r="M108" i="17"/>
  <c r="M107" i="17"/>
  <c r="M106" i="17"/>
  <c r="M105" i="17"/>
  <c r="M104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1" i="16"/>
  <c r="M1" i="17" s="1"/>
  <c r="M143" i="13"/>
  <c r="M142" i="13"/>
  <c r="M141" i="13"/>
  <c r="M140" i="13"/>
  <c r="M139" i="13"/>
  <c r="M138" i="13"/>
  <c r="M137" i="13"/>
  <c r="M136" i="13"/>
  <c r="M135" i="13"/>
  <c r="M134" i="13"/>
  <c r="N144" i="13" s="1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N130" i="13" s="1"/>
  <c r="M113" i="13"/>
  <c r="M112" i="13"/>
  <c r="M111" i="13"/>
  <c r="M110" i="13"/>
  <c r="M109" i="13"/>
  <c r="M108" i="13"/>
  <c r="M107" i="13"/>
  <c r="M106" i="13"/>
  <c r="M105" i="13"/>
  <c r="M104" i="13"/>
  <c r="N114" i="13" s="1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100" i="13" s="1"/>
  <c r="AH143" i="12"/>
  <c r="AH142" i="12"/>
  <c r="AH141" i="12"/>
  <c r="AH140" i="12"/>
  <c r="AH139" i="12"/>
  <c r="AH138" i="12"/>
  <c r="AH137" i="12"/>
  <c r="AH136" i="12"/>
  <c r="AH135" i="12"/>
  <c r="AH134" i="12"/>
  <c r="AH129" i="12"/>
  <c r="AH128" i="12"/>
  <c r="AH127" i="12"/>
  <c r="AH126" i="12"/>
  <c r="AH125" i="12"/>
  <c r="AH124" i="12"/>
  <c r="AH123" i="12"/>
  <c r="AH122" i="12"/>
  <c r="AH121" i="12"/>
  <c r="AH120" i="12"/>
  <c r="AH119" i="12"/>
  <c r="AH118" i="12"/>
  <c r="AH113" i="12"/>
  <c r="AH112" i="12"/>
  <c r="AH111" i="12"/>
  <c r="AH110" i="12"/>
  <c r="AH109" i="12"/>
  <c r="AH108" i="12"/>
  <c r="AH107" i="12"/>
  <c r="AH106" i="12"/>
  <c r="AH105" i="12"/>
  <c r="AH104" i="12"/>
  <c r="AH99" i="12"/>
  <c r="AH98" i="12"/>
  <c r="AH97" i="12"/>
  <c r="AH96" i="12"/>
  <c r="AH95" i="12"/>
  <c r="AH94" i="12"/>
  <c r="AH93" i="12"/>
  <c r="AH92" i="12"/>
  <c r="AH91" i="12"/>
  <c r="AH90" i="12"/>
  <c r="AH89" i="12"/>
  <c r="AH88" i="12"/>
  <c r="AH87" i="12"/>
  <c r="AH86" i="12"/>
  <c r="AH85" i="12"/>
  <c r="AH84" i="12"/>
  <c r="AH83" i="12"/>
  <c r="AH82" i="12"/>
  <c r="AH81" i="12"/>
  <c r="AH80" i="12"/>
  <c r="AH79" i="12"/>
  <c r="AH78" i="12"/>
  <c r="AH77" i="12"/>
  <c r="AH76" i="12"/>
  <c r="AH75" i="12"/>
  <c r="AH74" i="12"/>
  <c r="AH73" i="12"/>
  <c r="AH72" i="12"/>
  <c r="AH71" i="12"/>
  <c r="AH70" i="12"/>
  <c r="AH69" i="12"/>
  <c r="AH68" i="12"/>
  <c r="AH67" i="12"/>
  <c r="AH66" i="12"/>
  <c r="AH65" i="12"/>
  <c r="AH64" i="12"/>
  <c r="AH63" i="12"/>
  <c r="AH62" i="12"/>
  <c r="AH61" i="12"/>
  <c r="AH60" i="12"/>
  <c r="AH59" i="12"/>
  <c r="AH58" i="12"/>
  <c r="AH57" i="12"/>
  <c r="AH56" i="12"/>
  <c r="AH55" i="12"/>
  <c r="AH54" i="12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AH8" i="12"/>
  <c r="AH7" i="12"/>
  <c r="AP151" i="12" l="1"/>
  <c r="I8" i="7"/>
  <c r="I15" i="11" s="1"/>
  <c r="AI100" i="12"/>
  <c r="AI114" i="12"/>
  <c r="AI130" i="12"/>
  <c r="AI144" i="12"/>
  <c r="N130" i="17"/>
  <c r="N144" i="17"/>
  <c r="N100" i="17"/>
  <c r="N114" i="17"/>
  <c r="N146" i="13"/>
  <c r="I13" i="7" l="1"/>
  <c r="I20" i="11" s="1"/>
  <c r="J13" i="7"/>
  <c r="J20" i="11" s="1"/>
  <c r="N150" i="13"/>
  <c r="N149" i="13"/>
  <c r="N148" i="13"/>
  <c r="AI146" i="12"/>
  <c r="N146" i="17"/>
  <c r="T143" i="12"/>
  <c r="T142" i="12"/>
  <c r="T141" i="12"/>
  <c r="T140" i="12"/>
  <c r="T139" i="12"/>
  <c r="T138" i="12"/>
  <c r="T137" i="12"/>
  <c r="T136" i="12"/>
  <c r="T135" i="12"/>
  <c r="T134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3" i="12"/>
  <c r="T112" i="12"/>
  <c r="T111" i="12"/>
  <c r="T110" i="12"/>
  <c r="T109" i="12"/>
  <c r="T108" i="12"/>
  <c r="T107" i="12"/>
  <c r="T106" i="12"/>
  <c r="T105" i="12"/>
  <c r="T104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G8" i="7" s="1"/>
  <c r="G15" i="11" s="1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M143" i="12"/>
  <c r="M142" i="12"/>
  <c r="M141" i="12"/>
  <c r="M140" i="12"/>
  <c r="M139" i="12"/>
  <c r="M138" i="12"/>
  <c r="M137" i="12"/>
  <c r="M136" i="12"/>
  <c r="M135" i="12"/>
  <c r="M134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3" i="12"/>
  <c r="M112" i="12"/>
  <c r="M111" i="12"/>
  <c r="M110" i="12"/>
  <c r="M109" i="12"/>
  <c r="M108" i="12"/>
  <c r="M107" i="12"/>
  <c r="M106" i="12"/>
  <c r="M105" i="12"/>
  <c r="M104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F8" i="7" s="1"/>
  <c r="F15" i="11" s="1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U114" i="12" l="1"/>
  <c r="N151" i="13"/>
  <c r="I9" i="7"/>
  <c r="I16" i="11" s="1"/>
  <c r="AI150" i="12"/>
  <c r="AI149" i="12"/>
  <c r="AI148" i="12"/>
  <c r="N100" i="12"/>
  <c r="U130" i="12"/>
  <c r="U144" i="12"/>
  <c r="N114" i="12"/>
  <c r="U100" i="12"/>
  <c r="N130" i="12"/>
  <c r="N144" i="12"/>
  <c r="N146" i="12" l="1"/>
  <c r="AI151" i="12"/>
  <c r="U146" i="12"/>
  <c r="M1" i="12"/>
  <c r="T1" i="12" s="1"/>
  <c r="U150" i="12" l="1"/>
  <c r="U148" i="12"/>
  <c r="U149" i="12"/>
  <c r="G9" i="7"/>
  <c r="G16" i="11" s="1"/>
  <c r="N148" i="12"/>
  <c r="N149" i="12"/>
  <c r="N150" i="12"/>
  <c r="F9" i="7"/>
  <c r="F16" i="11" s="1"/>
  <c r="T65" i="21"/>
  <c r="T64" i="21"/>
  <c r="T63" i="21"/>
  <c r="T62" i="21"/>
  <c r="T61" i="21"/>
  <c r="T60" i="21"/>
  <c r="T59" i="21"/>
  <c r="T58" i="21"/>
  <c r="T57" i="21"/>
  <c r="T56" i="21"/>
  <c r="U66" i="21" s="1"/>
  <c r="T51" i="21"/>
  <c r="T50" i="21"/>
  <c r="T49" i="21"/>
  <c r="T48" i="21"/>
  <c r="T47" i="21"/>
  <c r="T46" i="21"/>
  <c r="T45" i="21"/>
  <c r="T44" i="21"/>
  <c r="T43" i="21"/>
  <c r="T42" i="21"/>
  <c r="T41" i="21"/>
  <c r="T40" i="21"/>
  <c r="U52" i="21" s="1"/>
  <c r="T35" i="21"/>
  <c r="T34" i="21"/>
  <c r="T33" i="21"/>
  <c r="T32" i="21"/>
  <c r="T31" i="21"/>
  <c r="T30" i="21"/>
  <c r="T29" i="21"/>
  <c r="T28" i="21"/>
  <c r="T27" i="21"/>
  <c r="T26" i="21"/>
  <c r="U36" i="21" s="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U22" i="21" s="1"/>
  <c r="U68" i="21" s="1"/>
  <c r="T1" i="21"/>
  <c r="M65" i="21"/>
  <c r="M64" i="21"/>
  <c r="M63" i="21"/>
  <c r="M62" i="21"/>
  <c r="M61" i="21"/>
  <c r="M60" i="21"/>
  <c r="M59" i="21"/>
  <c r="M58" i="21"/>
  <c r="M57" i="21"/>
  <c r="M56" i="21"/>
  <c r="N66" i="21" s="1"/>
  <c r="M51" i="21"/>
  <c r="M50" i="21"/>
  <c r="M49" i="21"/>
  <c r="M48" i="21"/>
  <c r="M47" i="21"/>
  <c r="M46" i="21"/>
  <c r="M45" i="21"/>
  <c r="M44" i="21"/>
  <c r="M43" i="21"/>
  <c r="M42" i="21"/>
  <c r="M41" i="21"/>
  <c r="M40" i="21"/>
  <c r="N52" i="21" s="1"/>
  <c r="M35" i="21"/>
  <c r="M34" i="21"/>
  <c r="M33" i="21"/>
  <c r="M32" i="21"/>
  <c r="M31" i="21"/>
  <c r="M30" i="21"/>
  <c r="M29" i="21"/>
  <c r="M28" i="21"/>
  <c r="M27" i="21"/>
  <c r="M26" i="21"/>
  <c r="N36" i="21" s="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N22" i="21" s="1"/>
  <c r="M1" i="21"/>
  <c r="T1" i="20"/>
  <c r="F65" i="21"/>
  <c r="F64" i="21"/>
  <c r="F63" i="21"/>
  <c r="F62" i="21"/>
  <c r="F61" i="21"/>
  <c r="F60" i="21"/>
  <c r="F59" i="21"/>
  <c r="F58" i="21"/>
  <c r="F57" i="21"/>
  <c r="F56" i="21"/>
  <c r="G66" i="21" s="1"/>
  <c r="F51" i="21"/>
  <c r="F50" i="21"/>
  <c r="F49" i="21"/>
  <c r="F48" i="21"/>
  <c r="F47" i="21"/>
  <c r="F46" i="21"/>
  <c r="F45" i="21"/>
  <c r="F44" i="21"/>
  <c r="F43" i="21"/>
  <c r="F42" i="21"/>
  <c r="F41" i="21"/>
  <c r="F40" i="21"/>
  <c r="G52" i="21" s="1"/>
  <c r="F35" i="21"/>
  <c r="F34" i="21"/>
  <c r="F33" i="21"/>
  <c r="F32" i="21"/>
  <c r="F31" i="21"/>
  <c r="F30" i="21"/>
  <c r="F29" i="21"/>
  <c r="F28" i="21"/>
  <c r="F27" i="21"/>
  <c r="F26" i="21"/>
  <c r="G36" i="21" s="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G22" i="21" s="1"/>
  <c r="M65" i="20"/>
  <c r="M64" i="20"/>
  <c r="M63" i="20"/>
  <c r="M62" i="20"/>
  <c r="M61" i="20"/>
  <c r="M60" i="20"/>
  <c r="M59" i="20"/>
  <c r="M58" i="20"/>
  <c r="N66" i="20" s="1"/>
  <c r="M57" i="20"/>
  <c r="M56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N52" i="20" s="1"/>
  <c r="M35" i="20"/>
  <c r="M34" i="20"/>
  <c r="M33" i="20"/>
  <c r="M32" i="20"/>
  <c r="M31" i="20"/>
  <c r="M30" i="20"/>
  <c r="M29" i="20"/>
  <c r="M28" i="20"/>
  <c r="N36" i="20" s="1"/>
  <c r="M27" i="20"/>
  <c r="M26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N22" i="20" s="1"/>
  <c r="M8" i="20"/>
  <c r="M7" i="20"/>
  <c r="M1" i="20"/>
  <c r="F65" i="20"/>
  <c r="F64" i="20"/>
  <c r="F63" i="20"/>
  <c r="F62" i="20"/>
  <c r="F61" i="20"/>
  <c r="F60" i="20"/>
  <c r="F59" i="20"/>
  <c r="F58" i="20"/>
  <c r="F57" i="20"/>
  <c r="F56" i="20"/>
  <c r="G66" i="20" s="1"/>
  <c r="F51" i="20"/>
  <c r="F50" i="20"/>
  <c r="F49" i="20"/>
  <c r="F48" i="20"/>
  <c r="F47" i="20"/>
  <c r="F46" i="20"/>
  <c r="F45" i="20"/>
  <c r="F44" i="20"/>
  <c r="F43" i="20"/>
  <c r="F42" i="20"/>
  <c r="F41" i="20"/>
  <c r="F40" i="20"/>
  <c r="G52" i="20" s="1"/>
  <c r="F35" i="20"/>
  <c r="F34" i="20"/>
  <c r="F33" i="20"/>
  <c r="F32" i="20"/>
  <c r="F31" i="20"/>
  <c r="F30" i="20"/>
  <c r="F29" i="20"/>
  <c r="F28" i="20"/>
  <c r="F27" i="20"/>
  <c r="F26" i="20"/>
  <c r="G36" i="20" s="1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22" i="20" s="1"/>
  <c r="T65" i="19"/>
  <c r="T64" i="19"/>
  <c r="T63" i="19"/>
  <c r="T62" i="19"/>
  <c r="T61" i="19"/>
  <c r="T60" i="19"/>
  <c r="T59" i="19"/>
  <c r="T58" i="19"/>
  <c r="T57" i="19"/>
  <c r="T56" i="19"/>
  <c r="U66" i="19" s="1"/>
  <c r="T51" i="19"/>
  <c r="T50" i="19"/>
  <c r="T49" i="19"/>
  <c r="T48" i="19"/>
  <c r="T47" i="19"/>
  <c r="T46" i="19"/>
  <c r="T45" i="19"/>
  <c r="T44" i="19"/>
  <c r="T43" i="19"/>
  <c r="T42" i="19"/>
  <c r="T41" i="19"/>
  <c r="T40" i="19"/>
  <c r="U52" i="19" s="1"/>
  <c r="T35" i="19"/>
  <c r="T34" i="19"/>
  <c r="T33" i="19"/>
  <c r="T32" i="19"/>
  <c r="T31" i="19"/>
  <c r="T30" i="19"/>
  <c r="T29" i="19"/>
  <c r="T28" i="19"/>
  <c r="T27" i="19"/>
  <c r="T26" i="19"/>
  <c r="U36" i="19" s="1"/>
  <c r="T21" i="19"/>
  <c r="T20" i="19"/>
  <c r="T19" i="19"/>
  <c r="T18" i="19"/>
  <c r="T17" i="19"/>
  <c r="T16" i="19"/>
  <c r="T15" i="19"/>
  <c r="T14" i="19"/>
  <c r="T13" i="19"/>
  <c r="T12" i="19"/>
  <c r="T11" i="19"/>
  <c r="T10" i="19"/>
  <c r="T9" i="19"/>
  <c r="T8" i="19"/>
  <c r="T7" i="19"/>
  <c r="U22" i="19" s="1"/>
  <c r="M65" i="19"/>
  <c r="M64" i="19"/>
  <c r="M63" i="19"/>
  <c r="M62" i="19"/>
  <c r="M61" i="19"/>
  <c r="M60" i="19"/>
  <c r="M59" i="19"/>
  <c r="M58" i="19"/>
  <c r="M57" i="19"/>
  <c r="M56" i="19"/>
  <c r="N66" i="19" s="1"/>
  <c r="M51" i="19"/>
  <c r="M50" i="19"/>
  <c r="M49" i="19"/>
  <c r="M48" i="19"/>
  <c r="M47" i="19"/>
  <c r="M46" i="19"/>
  <c r="M45" i="19"/>
  <c r="M44" i="19"/>
  <c r="M43" i="19"/>
  <c r="M42" i="19"/>
  <c r="M41" i="19"/>
  <c r="M40" i="19"/>
  <c r="N52" i="19" s="1"/>
  <c r="M35" i="19"/>
  <c r="M34" i="19"/>
  <c r="M33" i="19"/>
  <c r="M32" i="19"/>
  <c r="M31" i="19"/>
  <c r="M30" i="19"/>
  <c r="M29" i="19"/>
  <c r="M28" i="19"/>
  <c r="M27" i="19"/>
  <c r="M26" i="19"/>
  <c r="N36" i="19" s="1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N22" i="19" s="1"/>
  <c r="F65" i="19"/>
  <c r="F64" i="19"/>
  <c r="F63" i="19"/>
  <c r="F62" i="19"/>
  <c r="F61" i="19"/>
  <c r="F60" i="19"/>
  <c r="F59" i="19"/>
  <c r="F58" i="19"/>
  <c r="F57" i="19"/>
  <c r="F56" i="19"/>
  <c r="G66" i="19" s="1"/>
  <c r="F51" i="19"/>
  <c r="F50" i="19"/>
  <c r="F49" i="19"/>
  <c r="F48" i="19"/>
  <c r="F47" i="19"/>
  <c r="F46" i="19"/>
  <c r="F45" i="19"/>
  <c r="F44" i="19"/>
  <c r="F43" i="19"/>
  <c r="F42" i="19"/>
  <c r="F41" i="19"/>
  <c r="F40" i="19"/>
  <c r="G52" i="19" s="1"/>
  <c r="F35" i="19"/>
  <c r="F34" i="19"/>
  <c r="F33" i="19"/>
  <c r="F32" i="19"/>
  <c r="F31" i="19"/>
  <c r="F30" i="19"/>
  <c r="F29" i="19"/>
  <c r="F28" i="19"/>
  <c r="F27" i="19"/>
  <c r="F26" i="19"/>
  <c r="G36" i="19" s="1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G22" i="19" s="1"/>
  <c r="F143" i="18"/>
  <c r="F142" i="18"/>
  <c r="F141" i="18"/>
  <c r="F140" i="18"/>
  <c r="F139" i="18"/>
  <c r="F138" i="18"/>
  <c r="F137" i="18"/>
  <c r="F136" i="18"/>
  <c r="G144" i="18" s="1"/>
  <c r="F135" i="18"/>
  <c r="F134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G130" i="18" s="1"/>
  <c r="F113" i="18"/>
  <c r="F112" i="18"/>
  <c r="F111" i="18"/>
  <c r="F110" i="18"/>
  <c r="F109" i="18"/>
  <c r="F108" i="18"/>
  <c r="F107" i="18"/>
  <c r="F106" i="18"/>
  <c r="G114" i="18" s="1"/>
  <c r="F105" i="18"/>
  <c r="F104" i="18"/>
  <c r="F7" i="18"/>
  <c r="G100" i="18" s="1"/>
  <c r="F143" i="17"/>
  <c r="F142" i="17"/>
  <c r="F141" i="17"/>
  <c r="F140" i="17"/>
  <c r="F139" i="17"/>
  <c r="F138" i="17"/>
  <c r="F137" i="17"/>
  <c r="F136" i="17"/>
  <c r="F135" i="17"/>
  <c r="F134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3" i="17"/>
  <c r="F112" i="17"/>
  <c r="F111" i="17"/>
  <c r="F110" i="17"/>
  <c r="F109" i="17"/>
  <c r="F108" i="17"/>
  <c r="F107" i="17"/>
  <c r="F106" i="17"/>
  <c r="F105" i="17"/>
  <c r="F104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1" i="14"/>
  <c r="F1" i="15" s="1"/>
  <c r="F1" i="16" s="1"/>
  <c r="F1" i="17" s="1"/>
  <c r="F1" i="18" s="1"/>
  <c r="F1" i="19" s="1"/>
  <c r="F1" i="20" s="1"/>
  <c r="F143" i="13"/>
  <c r="F142" i="13"/>
  <c r="F141" i="13"/>
  <c r="F140" i="13"/>
  <c r="F139" i="13"/>
  <c r="F138" i="13"/>
  <c r="F137" i="13"/>
  <c r="F136" i="13"/>
  <c r="F135" i="13"/>
  <c r="F134" i="13"/>
  <c r="G144" i="13" s="1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G130" i="13" s="1"/>
  <c r="F113" i="13"/>
  <c r="F112" i="13"/>
  <c r="F111" i="13"/>
  <c r="F110" i="13"/>
  <c r="F109" i="13"/>
  <c r="F108" i="13"/>
  <c r="F107" i="13"/>
  <c r="F106" i="13"/>
  <c r="F105" i="13"/>
  <c r="F104" i="13"/>
  <c r="G114" i="13" s="1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G100" i="13" s="1"/>
  <c r="F143" i="12"/>
  <c r="F142" i="12"/>
  <c r="F141" i="12"/>
  <c r="F140" i="12"/>
  <c r="F139" i="12"/>
  <c r="F138" i="12"/>
  <c r="F137" i="12"/>
  <c r="F136" i="12"/>
  <c r="F135" i="12"/>
  <c r="F134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3" i="12"/>
  <c r="F112" i="12"/>
  <c r="F111" i="12"/>
  <c r="F110" i="12"/>
  <c r="F109" i="12"/>
  <c r="F108" i="12"/>
  <c r="F107" i="12"/>
  <c r="F106" i="12"/>
  <c r="F105" i="12"/>
  <c r="F104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E8" i="7" s="1"/>
  <c r="E15" i="11" s="1"/>
  <c r="F58" i="12"/>
  <c r="F57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U151" i="12" l="1"/>
  <c r="N151" i="12"/>
  <c r="G100" i="12"/>
  <c r="G114" i="12"/>
  <c r="G100" i="17"/>
  <c r="G114" i="17"/>
  <c r="G130" i="17"/>
  <c r="G144" i="17"/>
  <c r="N68" i="21"/>
  <c r="G68" i="21"/>
  <c r="N68" i="20"/>
  <c r="G68" i="20"/>
  <c r="U68" i="19"/>
  <c r="N68" i="19"/>
  <c r="G68" i="19"/>
  <c r="G146" i="18"/>
  <c r="G146" i="13"/>
  <c r="G130" i="12"/>
  <c r="G144" i="12"/>
  <c r="G146" i="12" l="1"/>
  <c r="E9" i="7" s="1"/>
  <c r="E16" i="11" s="1"/>
  <c r="G150" i="12"/>
  <c r="E13" i="7"/>
  <c r="E20" i="11" s="1"/>
  <c r="G13" i="7"/>
  <c r="G20" i="11" s="1"/>
  <c r="F13" i="7"/>
  <c r="F20" i="11" s="1"/>
  <c r="G150" i="13"/>
  <c r="G149" i="13"/>
  <c r="G148" i="13"/>
  <c r="G146" i="17"/>
  <c r="G148" i="12" l="1"/>
  <c r="G149" i="12"/>
  <c r="G151" i="13"/>
  <c r="S26" i="11"/>
  <c r="O26" i="11"/>
  <c r="J26" i="11"/>
  <c r="S21" i="11"/>
  <c r="O21" i="11"/>
  <c r="J21" i="11"/>
  <c r="S17" i="11"/>
  <c r="O17" i="11"/>
  <c r="J17" i="11"/>
  <c r="R26" i="11"/>
  <c r="N26" i="11"/>
  <c r="I26" i="11"/>
  <c r="R21" i="11"/>
  <c r="N21" i="11"/>
  <c r="I21" i="11"/>
  <c r="R17" i="11"/>
  <c r="N17" i="11"/>
  <c r="I17" i="11"/>
  <c r="Q26" i="11"/>
  <c r="M26" i="11"/>
  <c r="G26" i="11"/>
  <c r="Q21" i="11"/>
  <c r="M21" i="11"/>
  <c r="G21" i="11"/>
  <c r="Q17" i="11"/>
  <c r="M17" i="11"/>
  <c r="G17" i="11"/>
  <c r="P26" i="11"/>
  <c r="L26" i="11"/>
  <c r="F26" i="11"/>
  <c r="P21" i="11"/>
  <c r="L21" i="11"/>
  <c r="F21" i="11"/>
  <c r="P17" i="11"/>
  <c r="L17" i="11"/>
  <c r="F17" i="11"/>
  <c r="E21" i="11"/>
  <c r="E17" i="11"/>
  <c r="S13" i="11"/>
  <c r="R13" i="11"/>
  <c r="P13" i="11"/>
  <c r="I13" i="11"/>
  <c r="F13" i="11"/>
  <c r="S10" i="11"/>
  <c r="R10" i="11"/>
  <c r="Q10" i="11"/>
  <c r="P10" i="11"/>
  <c r="O10" i="11"/>
  <c r="N10" i="11"/>
  <c r="L10" i="11"/>
  <c r="J10" i="11"/>
  <c r="I10" i="11"/>
  <c r="G10" i="11"/>
  <c r="E10" i="11"/>
  <c r="R31" i="11" l="1"/>
  <c r="R32" i="11"/>
  <c r="P32" i="11"/>
  <c r="P31" i="11"/>
  <c r="F31" i="11"/>
  <c r="F32" i="11"/>
  <c r="S31" i="11"/>
  <c r="S32" i="11"/>
  <c r="I32" i="11"/>
  <c r="I31" i="11"/>
  <c r="G151" i="12"/>
  <c r="D10" i="11"/>
  <c r="D15" i="11" s="1" a="1"/>
  <c r="D15" i="11" s="1"/>
  <c r="G13" i="11"/>
  <c r="E13" i="11"/>
  <c r="L13" i="11"/>
  <c r="J13" i="11"/>
  <c r="N13" i="11"/>
  <c r="M13" i="11"/>
  <c r="E26" i="11"/>
  <c r="O13" i="11"/>
  <c r="Q13" i="11"/>
  <c r="D9" i="11"/>
  <c r="D24" i="11" s="1" a="1"/>
  <c r="D24" i="11" s="1"/>
  <c r="M6" i="7"/>
  <c r="M10" i="7"/>
  <c r="M14" i="7"/>
  <c r="M19" i="7"/>
  <c r="F10" i="7"/>
  <c r="F14" i="7"/>
  <c r="F19" i="7"/>
  <c r="F6" i="7"/>
  <c r="O31" i="11" l="1"/>
  <c r="O32" i="11"/>
  <c r="J31" i="11"/>
  <c r="J32" i="11"/>
  <c r="L32" i="11"/>
  <c r="L31" i="11"/>
  <c r="M32" i="11"/>
  <c r="M31" i="11"/>
  <c r="E31" i="11"/>
  <c r="E32" i="11"/>
  <c r="Q32" i="11"/>
  <c r="Q31" i="11"/>
  <c r="N31" i="11"/>
  <c r="N32" i="11"/>
  <c r="G31" i="11"/>
  <c r="G32" i="11"/>
  <c r="D16" i="11" a="1"/>
  <c r="D16" i="11" s="1"/>
  <c r="D13" i="11" s="1"/>
  <c r="D30" i="11" a="1"/>
  <c r="D30" i="11" s="1"/>
  <c r="D19" i="11" a="1"/>
  <c r="D19" i="11" s="1"/>
  <c r="D29" i="11" a="1"/>
  <c r="D29" i="11" s="1"/>
  <c r="D27" i="11" a="1"/>
  <c r="D27" i="11" s="1"/>
  <c r="D25" i="11" a="1"/>
  <c r="D25" i="11" s="1"/>
  <c r="D18" i="11" a="1"/>
  <c r="D18" i="11" s="1"/>
  <c r="D22" i="11" a="1"/>
  <c r="D22" i="11" s="1"/>
  <c r="D23" i="11" a="1"/>
  <c r="D23" i="11" s="1"/>
  <c r="D28" i="11" a="1"/>
  <c r="D28" i="11" s="1"/>
  <c r="D20" i="11" a="1"/>
  <c r="D20" i="11" s="1"/>
  <c r="F27" i="7"/>
  <c r="F32" i="7"/>
  <c r="M27" i="7"/>
  <c r="M32" i="7"/>
  <c r="M40" i="11" l="1"/>
  <c r="M41" i="11"/>
  <c r="M42" i="11"/>
  <c r="F37" i="11"/>
  <c r="F36" i="11"/>
  <c r="F38" i="11"/>
  <c r="M36" i="11"/>
  <c r="M37" i="11"/>
  <c r="M38" i="11"/>
  <c r="F42" i="11"/>
  <c r="F40" i="11"/>
  <c r="F41" i="11"/>
  <c r="C13" i="11"/>
  <c r="D21" i="11"/>
  <c r="F34" i="7"/>
  <c r="F35" i="7"/>
  <c r="F36" i="7"/>
  <c r="F29" i="7"/>
  <c r="F30" i="7"/>
  <c r="F31" i="7"/>
  <c r="M34" i="7"/>
  <c r="M35" i="7"/>
  <c r="M36" i="7"/>
  <c r="M31" i="7"/>
  <c r="M29" i="7"/>
  <c r="M30" i="7"/>
  <c r="D17" i="11"/>
  <c r="C17" i="11" s="1"/>
  <c r="D26" i="11"/>
  <c r="C26" i="11" s="1"/>
  <c r="M25" i="7"/>
  <c r="M24" i="7"/>
  <c r="F24" i="7"/>
  <c r="F25" i="7"/>
  <c r="M35" i="11" l="1"/>
  <c r="F39" i="11"/>
  <c r="F35" i="11"/>
  <c r="M39" i="11"/>
  <c r="D32" i="11"/>
  <c r="D31" i="11"/>
  <c r="M33" i="7"/>
  <c r="F28" i="7"/>
  <c r="M28" i="7"/>
  <c r="F33" i="7"/>
  <c r="S19" i="7"/>
  <c r="R19" i="7"/>
  <c r="Q19" i="7"/>
  <c r="P19" i="7"/>
  <c r="O19" i="7"/>
  <c r="N19" i="7"/>
  <c r="L19" i="7"/>
  <c r="J19" i="7"/>
  <c r="I19" i="7"/>
  <c r="G19" i="7"/>
  <c r="E19" i="7"/>
  <c r="S14" i="7"/>
  <c r="R14" i="7"/>
  <c r="Q14" i="7"/>
  <c r="P14" i="7"/>
  <c r="O14" i="7"/>
  <c r="N14" i="7"/>
  <c r="L14" i="7"/>
  <c r="J14" i="7"/>
  <c r="I14" i="7"/>
  <c r="G14" i="7"/>
  <c r="E14" i="7"/>
  <c r="S10" i="7"/>
  <c r="R10" i="7"/>
  <c r="Q10" i="7"/>
  <c r="P10" i="7"/>
  <c r="O10" i="7"/>
  <c r="N10" i="7"/>
  <c r="L10" i="7"/>
  <c r="J10" i="7"/>
  <c r="I10" i="7"/>
  <c r="G10" i="7"/>
  <c r="E10" i="7"/>
  <c r="S6" i="7"/>
  <c r="R6" i="7"/>
  <c r="Q6" i="7"/>
  <c r="P6" i="7"/>
  <c r="O6" i="7"/>
  <c r="N6" i="7"/>
  <c r="L6" i="7"/>
  <c r="J6" i="7"/>
  <c r="I6" i="7"/>
  <c r="G6" i="7"/>
  <c r="E6" i="7"/>
  <c r="L2" i="7"/>
  <c r="R2" i="7"/>
  <c r="S2" i="7" s="1"/>
  <c r="P2" i="7"/>
  <c r="Q2" i="7" s="1"/>
  <c r="N2" i="7"/>
  <c r="O2" i="7" s="1"/>
  <c r="I2" i="7"/>
  <c r="E2" i="7"/>
  <c r="G2" i="7" s="1"/>
  <c r="E27" i="7" l="1"/>
  <c r="I32" i="7"/>
  <c r="I27" i="7"/>
  <c r="O32" i="7"/>
  <c r="O27" i="7"/>
  <c r="S32" i="7"/>
  <c r="S27" i="7"/>
  <c r="J32" i="7"/>
  <c r="J27" i="7"/>
  <c r="P27" i="7"/>
  <c r="P32" i="7"/>
  <c r="E32" i="7"/>
  <c r="L27" i="7"/>
  <c r="L32" i="7"/>
  <c r="Q27" i="7"/>
  <c r="Q32" i="7"/>
  <c r="G27" i="7"/>
  <c r="G32" i="7"/>
  <c r="N32" i="7"/>
  <c r="N27" i="7"/>
  <c r="R32" i="7"/>
  <c r="R27" i="7"/>
  <c r="D2" i="7"/>
  <c r="D16" i="7" s="1" a="1"/>
  <c r="D16" i="7" s="1"/>
  <c r="G38" i="11" l="1"/>
  <c r="G36" i="11"/>
  <c r="G37" i="11"/>
  <c r="J36" i="11"/>
  <c r="J37" i="11"/>
  <c r="J38" i="11"/>
  <c r="O36" i="11"/>
  <c r="O37" i="11"/>
  <c r="O38" i="11"/>
  <c r="N36" i="11"/>
  <c r="N37" i="11"/>
  <c r="N38" i="11"/>
  <c r="Q40" i="11"/>
  <c r="Q41" i="11"/>
  <c r="Q42" i="11"/>
  <c r="E40" i="11"/>
  <c r="E41" i="11"/>
  <c r="E42" i="11"/>
  <c r="J40" i="11"/>
  <c r="J41" i="11"/>
  <c r="J42" i="11"/>
  <c r="O40" i="11"/>
  <c r="O41" i="11"/>
  <c r="O42" i="11"/>
  <c r="P40" i="11"/>
  <c r="P41" i="11"/>
  <c r="P42" i="11"/>
  <c r="I37" i="11"/>
  <c r="I36" i="11"/>
  <c r="I38" i="11"/>
  <c r="R41" i="11"/>
  <c r="R40" i="11"/>
  <c r="R42" i="11"/>
  <c r="L36" i="11"/>
  <c r="L37" i="11"/>
  <c r="L38" i="11"/>
  <c r="N40" i="11"/>
  <c r="N41" i="11"/>
  <c r="N42" i="11"/>
  <c r="Q36" i="11"/>
  <c r="Q37" i="11"/>
  <c r="Q38" i="11"/>
  <c r="S37" i="11"/>
  <c r="S36" i="11"/>
  <c r="S38" i="11"/>
  <c r="R36" i="11"/>
  <c r="R37" i="11"/>
  <c r="R38" i="11"/>
  <c r="G41" i="11"/>
  <c r="G40" i="11"/>
  <c r="G42" i="11"/>
  <c r="L40" i="11"/>
  <c r="L41" i="11"/>
  <c r="L42" i="11"/>
  <c r="P36" i="11"/>
  <c r="P35" i="11" s="1"/>
  <c r="P37" i="11"/>
  <c r="P38" i="11"/>
  <c r="S40" i="11"/>
  <c r="S41" i="11"/>
  <c r="S42" i="11"/>
  <c r="I41" i="11"/>
  <c r="I40" i="11"/>
  <c r="I42" i="11"/>
  <c r="E36" i="11"/>
  <c r="E37" i="11"/>
  <c r="E38" i="11"/>
  <c r="R30" i="7"/>
  <c r="R31" i="7"/>
  <c r="R29" i="7"/>
  <c r="G34" i="7"/>
  <c r="G35" i="7"/>
  <c r="G36" i="7"/>
  <c r="R36" i="7"/>
  <c r="R34" i="7"/>
  <c r="R35" i="7"/>
  <c r="G31" i="7"/>
  <c r="G29" i="7"/>
  <c r="G30" i="7"/>
  <c r="L29" i="7"/>
  <c r="L30" i="7"/>
  <c r="L31" i="7"/>
  <c r="P29" i="7"/>
  <c r="P30" i="7"/>
  <c r="P31" i="7"/>
  <c r="O35" i="7"/>
  <c r="O36" i="7"/>
  <c r="O34" i="7"/>
  <c r="N30" i="7"/>
  <c r="N31" i="7"/>
  <c r="N29" i="7"/>
  <c r="S29" i="7"/>
  <c r="S30" i="7"/>
  <c r="S31" i="7"/>
  <c r="I30" i="7"/>
  <c r="I31" i="7"/>
  <c r="I29" i="7"/>
  <c r="Q34" i="7"/>
  <c r="Q35" i="7"/>
  <c r="Q36" i="7"/>
  <c r="E29" i="7"/>
  <c r="E30" i="7"/>
  <c r="E31" i="7"/>
  <c r="J29" i="7"/>
  <c r="J30" i="7"/>
  <c r="J31" i="7"/>
  <c r="N36" i="7"/>
  <c r="N34" i="7"/>
  <c r="N35" i="7"/>
  <c r="Q31" i="7"/>
  <c r="Q29" i="7"/>
  <c r="Q30" i="7"/>
  <c r="E35" i="7"/>
  <c r="E36" i="7"/>
  <c r="E34" i="7"/>
  <c r="J35" i="7"/>
  <c r="J36" i="7"/>
  <c r="J34" i="7"/>
  <c r="S35" i="7"/>
  <c r="S36" i="7"/>
  <c r="S34" i="7"/>
  <c r="I36" i="7"/>
  <c r="I34" i="7"/>
  <c r="I35" i="7"/>
  <c r="L34" i="7"/>
  <c r="L35" i="7"/>
  <c r="L36" i="7"/>
  <c r="P34" i="7"/>
  <c r="P35" i="7"/>
  <c r="P36" i="7"/>
  <c r="O29" i="7"/>
  <c r="O30" i="7"/>
  <c r="O31" i="7"/>
  <c r="O25" i="7"/>
  <c r="N24" i="7"/>
  <c r="Q25" i="7"/>
  <c r="S24" i="7"/>
  <c r="R25" i="7"/>
  <c r="P24" i="7"/>
  <c r="N25" i="7"/>
  <c r="Q24" i="7"/>
  <c r="S25" i="7"/>
  <c r="R24" i="7"/>
  <c r="P25" i="7"/>
  <c r="O24" i="7"/>
  <c r="L24" i="7"/>
  <c r="L25" i="7"/>
  <c r="J24" i="7"/>
  <c r="J25" i="7"/>
  <c r="I25" i="7"/>
  <c r="I24" i="7"/>
  <c r="G25" i="7"/>
  <c r="G24" i="7"/>
  <c r="E24" i="7"/>
  <c r="E25" i="7"/>
  <c r="J39" i="11" l="1"/>
  <c r="I39" i="11"/>
  <c r="S39" i="11"/>
  <c r="G39" i="11"/>
  <c r="R35" i="11"/>
  <c r="L35" i="11"/>
  <c r="O39" i="11"/>
  <c r="N35" i="11"/>
  <c r="G35" i="11"/>
  <c r="O35" i="11"/>
  <c r="E35" i="11"/>
  <c r="L39" i="11"/>
  <c r="S35" i="11"/>
  <c r="Q35" i="11"/>
  <c r="R39" i="11"/>
  <c r="E39" i="11"/>
  <c r="J35" i="11"/>
  <c r="N39" i="11"/>
  <c r="I35" i="11"/>
  <c r="P39" i="11"/>
  <c r="Q39" i="11"/>
  <c r="R33" i="7"/>
  <c r="L33" i="7"/>
  <c r="S33" i="7"/>
  <c r="E28" i="7"/>
  <c r="I28" i="7"/>
  <c r="O28" i="7"/>
  <c r="I33" i="7"/>
  <c r="E33" i="7"/>
  <c r="Q28" i="7"/>
  <c r="N28" i="7"/>
  <c r="P28" i="7"/>
  <c r="G33" i="7"/>
  <c r="J33" i="7"/>
  <c r="Q33" i="7"/>
  <c r="G28" i="7"/>
  <c r="R28" i="7"/>
  <c r="P33" i="7"/>
  <c r="N33" i="7"/>
  <c r="J28" i="7"/>
  <c r="S28" i="7"/>
  <c r="O33" i="7"/>
  <c r="L28" i="7"/>
  <c r="S3" i="7" l="1"/>
  <c r="Q3" i="7"/>
  <c r="O3" i="7"/>
  <c r="G3" i="7"/>
  <c r="L3" i="7"/>
  <c r="N3" i="7"/>
  <c r="P3" i="7"/>
  <c r="R3" i="7"/>
  <c r="E3" i="7"/>
  <c r="D3" i="7" l="1"/>
  <c r="D8" i="7" l="1" a="1"/>
  <c r="D8" i="7" s="1"/>
  <c r="D9" i="7" a="1"/>
  <c r="D9" i="7" s="1"/>
  <c r="D6" i="7" l="1"/>
  <c r="C6" i="7" s="1"/>
  <c r="D20" i="7" l="1" a="1"/>
  <c r="D20" i="7" s="1"/>
  <c r="D11" i="7" a="1"/>
  <c r="D11" i="7" s="1"/>
  <c r="D23" i="7" a="1"/>
  <c r="D23" i="7" s="1"/>
  <c r="D15" i="7" a="1"/>
  <c r="D15" i="7" s="1"/>
  <c r="D14" i="7" s="1"/>
  <c r="C14" i="7" s="1"/>
  <c r="D22" i="7" a="1"/>
  <c r="D22" i="7" s="1"/>
  <c r="D13" i="7" a="1"/>
  <c r="D13" i="7" s="1"/>
  <c r="D21" i="7" a="1"/>
  <c r="D21" i="7" s="1"/>
  <c r="D12" i="7" a="1"/>
  <c r="D12" i="7" s="1"/>
  <c r="D19" i="7" l="1"/>
  <c r="C19" i="7" s="1"/>
  <c r="D10" i="7"/>
  <c r="C10" i="7" s="1"/>
  <c r="D18" i="7" l="1" a="1"/>
  <c r="D18" i="7" s="1"/>
  <c r="D27" i="7" s="1"/>
  <c r="D17" i="7" a="1"/>
  <c r="D17" i="7" s="1"/>
  <c r="D36" i="11" l="1"/>
  <c r="D37" i="11"/>
  <c r="D38" i="11"/>
  <c r="D31" i="7"/>
  <c r="D30" i="7"/>
  <c r="D29" i="7"/>
  <c r="D24" i="7"/>
  <c r="D32" i="7"/>
  <c r="D40" i="11" l="1"/>
  <c r="D41" i="11"/>
  <c r="D42" i="11"/>
  <c r="D35" i="11"/>
  <c r="D34" i="7"/>
  <c r="D36" i="7"/>
  <c r="D35" i="7"/>
  <c r="D28" i="7"/>
  <c r="D25" i="7"/>
  <c r="D39" i="11" l="1"/>
  <c r="D33" i="7"/>
  <c r="C2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Carlos Romero Romero</author>
  </authors>
  <commentList>
    <comment ref="D11" authorId="0" shapeId="0" xr:uid="{31A5AEE6-4E45-A340-9076-73502C7AB2DF}">
      <text>
        <r>
          <rPr>
            <b/>
            <sz val="10"/>
            <color rgb="FF000000"/>
            <rFont val="Tahoma"/>
            <family val="2"/>
          </rPr>
          <t>CREG: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Seleccione la capacidad de la ERPC</t>
        </r>
      </text>
    </comment>
    <comment ref="D14" authorId="0" shapeId="0" xr:uid="{E0C0DF5B-8B79-C14A-AEDB-B36609F10C28}">
      <text>
        <r>
          <rPr>
            <b/>
            <sz val="10"/>
            <color rgb="FF000000"/>
            <rFont val="Tahoma"/>
            <family val="2"/>
          </rPr>
          <t>CREG: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Seleccione el tipo de medidor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Carlos Romero Romero</author>
  </authors>
  <commentList>
    <comment ref="D4" authorId="0" shapeId="0" xr:uid="{9302A791-1335-2542-876A-C38F76E52DAD}">
      <text>
        <r>
          <rPr>
            <b/>
            <sz val="10"/>
            <color rgb="FF000000"/>
            <rFont val="Tahoma"/>
            <family val="2"/>
          </rPr>
          <t>CREG: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Seleccione la capacidad de la ERPC</t>
        </r>
      </text>
    </comment>
    <comment ref="D7" authorId="0" shapeId="0" xr:uid="{E151E92E-75E1-B545-B42C-A7368B5A962A}">
      <text>
        <r>
          <rPr>
            <b/>
            <sz val="10"/>
            <color rgb="FF000000"/>
            <rFont val="Tahoma"/>
            <family val="2"/>
          </rPr>
          <t>CREG: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Seleccione el tipo de medidor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<sst xmlns="http://schemas.openxmlformats.org/spreadsheetml/2006/main" count="14006" uniqueCount="446">
  <si>
    <t>CTES</t>
  </si>
  <si>
    <t>AIU</t>
  </si>
  <si>
    <t>A</t>
  </si>
  <si>
    <t>Administración</t>
  </si>
  <si>
    <t>I</t>
  </si>
  <si>
    <t>Imprevistos</t>
  </si>
  <si>
    <t>U</t>
  </si>
  <si>
    <t>Utilidad</t>
  </si>
  <si>
    <t>IVA</t>
  </si>
  <si>
    <t>Impuesto valor agregado</t>
  </si>
  <si>
    <t>Seleccione el equipo que tiene instalado</t>
  </si>
  <si>
    <t>Rango operación</t>
  </si>
  <si>
    <t>&lt; 1 MMPCD</t>
  </si>
  <si>
    <t>1-3 MMPCD</t>
  </si>
  <si>
    <t>3-5 MMPCD</t>
  </si>
  <si>
    <t>5-15 MMPCD</t>
  </si>
  <si>
    <t>15-50 MMPCD</t>
  </si>
  <si>
    <t>50-100 MMPCD</t>
  </si>
  <si>
    <t>ERPC-base</t>
  </si>
  <si>
    <t>incluye 1/0</t>
  </si>
  <si>
    <t>Skid medición</t>
  </si>
  <si>
    <t>Tipo de medidor</t>
  </si>
  <si>
    <t>ROTATIVO</t>
  </si>
  <si>
    <t>TURBINA</t>
  </si>
  <si>
    <t>CORIOLIS</t>
  </si>
  <si>
    <t>ULTRASONIDO</t>
  </si>
  <si>
    <t>Medidor</t>
  </si>
  <si>
    <t>instrumentación mano de obra y otros</t>
  </si>
  <si>
    <t>Skid Regulación</t>
  </si>
  <si>
    <t>Válvulas regulación y control</t>
  </si>
  <si>
    <t>ESDV</t>
  </si>
  <si>
    <t>Skid Filtración</t>
  </si>
  <si>
    <t>Filtro-separador</t>
  </si>
  <si>
    <t>Skid Calentador</t>
  </si>
  <si>
    <t>Skid Odorizador</t>
  </si>
  <si>
    <t>Generales</t>
  </si>
  <si>
    <t>Obras civiles</t>
  </si>
  <si>
    <t>Puesta a tierra y protección catódica</t>
  </si>
  <si>
    <t>Comunicaciones (GRPS, RADIO, INTERNET)</t>
  </si>
  <si>
    <t>Ingenieria</t>
  </si>
  <si>
    <t>TOTAL ERPC, sin calentador</t>
  </si>
  <si>
    <t>TOTAL ERPC, con calentador</t>
  </si>
  <si>
    <t xml:space="preserve">Detalle agregado del AIU considerado </t>
  </si>
  <si>
    <t>AIU sin calentador, con iva</t>
  </si>
  <si>
    <t>AIU con Calentador, con iva</t>
  </si>
  <si>
    <t>ERPC sin Calentador, costos directos</t>
  </si>
  <si>
    <t>ERPC con Calentador, costos directos</t>
  </si>
  <si>
    <t>AIU (20%) sin calentador, sin iva</t>
  </si>
  <si>
    <t>AIU (20%) con Calentador, sin iva</t>
  </si>
  <si>
    <t/>
  </si>
  <si>
    <t>Fuente: DANE</t>
  </si>
  <si>
    <t>TRM</t>
  </si>
  <si>
    <t>UN</t>
  </si>
  <si>
    <t>CALENTADOR</t>
  </si>
  <si>
    <t>0 a 1 MMPCD</t>
  </si>
  <si>
    <t>1 a 3 MMPCD</t>
  </si>
  <si>
    <t>3 a 5 MMPCD</t>
  </si>
  <si>
    <t>5 a 15 MMPCD</t>
  </si>
  <si>
    <t>Costo en dólares dic 2022</t>
  </si>
  <si>
    <t>Costo actualizado en dólares dic 2023</t>
  </si>
  <si>
    <t>Costo en pesos</t>
  </si>
  <si>
    <t>Valor sin AIU</t>
  </si>
  <si>
    <t xml:space="preserve">Total </t>
  </si>
  <si>
    <t>&lt;1MMPCD</t>
  </si>
  <si>
    <t>ULTRASONICO</t>
  </si>
  <si>
    <t>FORMATO ANÁLISIS DE PRECIOS UNITARIOS (APU)</t>
  </si>
  <si>
    <t xml:space="preserve">  ÍTEM : </t>
  </si>
  <si>
    <t>MEDICION</t>
  </si>
  <si>
    <t xml:space="preserve">  UNIDAD :</t>
  </si>
  <si>
    <t>M A T E R I A L E S</t>
  </si>
  <si>
    <t xml:space="preserve">  DESCRIPCIÓN</t>
  </si>
  <si>
    <t>CANTIDAD</t>
  </si>
  <si>
    <t>UNIDAD</t>
  </si>
  <si>
    <t>VR UNITARIO</t>
  </si>
  <si>
    <t>VR PARCIAL</t>
  </si>
  <si>
    <t>VR TOTAL</t>
  </si>
  <si>
    <t>TAPON CABEZA HEXAGONAL 3/4" NPT RATING 3000#</t>
  </si>
  <si>
    <t>UND.</t>
  </si>
  <si>
    <t>TRANSMISOR INDICADOR DE PRESION ESTATICA</t>
  </si>
  <si>
    <t xml:space="preserve">CODO ROSCADO 90° 1/2" NPTF x 1/2" NPTF </t>
  </si>
  <si>
    <t>TRANSMISOR INDICADOR DE PRESION DIFERENCIAL 60mbar</t>
  </si>
  <si>
    <t>3-VALVE MANIFOLD</t>
  </si>
  <si>
    <t>TRANSMISOR DE TEMPERATURA</t>
  </si>
  <si>
    <t>2-VALVE MANIFOLD</t>
  </si>
  <si>
    <t xml:space="preserve">HALF COUPLING 1/2" NPT RATING 3000# </t>
  </si>
  <si>
    <t xml:space="preserve">TEE 1" X 1" ROSCADA 1/2" NPTF </t>
  </si>
  <si>
    <t>SENSOR DE TEMPERATURA</t>
  </si>
  <si>
    <t>TERMOPOZO</t>
  </si>
  <si>
    <t>REDUCCIÓN BUSHING 1" x 3/4"</t>
  </si>
  <si>
    <t>TAPON CABEZA HEXAGONAL 1" NPT RATING 3000#</t>
  </si>
  <si>
    <t>VALVULA DE BOLA 1"</t>
  </si>
  <si>
    <t>NIPLE ROSCADO 1" X 3" NPT</t>
  </si>
  <si>
    <t xml:space="preserve">HALF COUPLING 1" NPT RATING 3000# </t>
  </si>
  <si>
    <t>TAPON CABEZA HEXAGONAL 1/2" NPT RATING 3000#</t>
  </si>
  <si>
    <t>VALVULA DE AGUJA 1/2"</t>
  </si>
  <si>
    <t>VALVULA DE BOLA 1/2""</t>
  </si>
  <si>
    <t>NIPLE ROSCADO 1/2" X 3" NPT</t>
  </si>
  <si>
    <t>REDUCCIÓN BUSHING 3/4" x 1/2"</t>
  </si>
  <si>
    <t xml:space="preserve">HALF COUPLING 3/4" NPT RATING 3000# </t>
  </si>
  <si>
    <t>TUBERIA AC SCH 40 TRINORMA 8"</t>
  </si>
  <si>
    <t>m</t>
  </si>
  <si>
    <t>TUBERIA AC SCH 40 TRINORMA 4"</t>
  </si>
  <si>
    <t>TUBERIA AC SCH 40 TRINORMA 3"</t>
  </si>
  <si>
    <t>TUBERIA AC SCH 40 TRINORMA 6"</t>
  </si>
  <si>
    <t>TEE RECTA 12 X 12" BW</t>
  </si>
  <si>
    <t>TEE RECTA 10 X 10" BW</t>
  </si>
  <si>
    <t>TEE REDUCIDA 10" x 6" BW</t>
  </si>
  <si>
    <t>CODO 12" x 90° LR SCH STD</t>
  </si>
  <si>
    <t>CODO 10" x 90° LR SCH STD</t>
  </si>
  <si>
    <t>REDUCCION CONCENTRICA 10" x 6"</t>
  </si>
  <si>
    <t>UND</t>
  </si>
  <si>
    <t>ESPARRAGOS 1.1/8" X 6.3/4"</t>
  </si>
  <si>
    <t>EMPAQUE ESPIROMETÁLICO WN-RF 8" ANSI 300</t>
  </si>
  <si>
    <t>BRIDA 8" WN-RF ANSI 300</t>
  </si>
  <si>
    <t>BRIDA 6" WN-RF ANSI 300</t>
  </si>
  <si>
    <t>ESPARRAGOS 1" X 6.1/4"</t>
  </si>
  <si>
    <t>BRIDA 3" WN-RF ANSI 300</t>
  </si>
  <si>
    <t>EMPAQUE ESPIROMETÁLICO WN-RF 6" ANSI 600</t>
  </si>
  <si>
    <t>BRIDA 6" WN-RF ANSI 600</t>
  </si>
  <si>
    <t>BRIDA 4" WN-RF ANSI 600</t>
  </si>
  <si>
    <t>BRIDA 2" WN-RF ANSI 300</t>
  </si>
  <si>
    <t>ESPARRAGOS 3/4" X 6.3/4"</t>
  </si>
  <si>
    <t xml:space="preserve">ESPARRAGOS </t>
  </si>
  <si>
    <t>EMPAQUE ESPIROMETÁLICO</t>
  </si>
  <si>
    <t>VÁLVULA DE BOLA 3" FB, ANSI 300, RF/RF</t>
  </si>
  <si>
    <t>VÁLVULA DE BOLA 6" FB, ANSI 300, RF/RF</t>
  </si>
  <si>
    <t>VÁLVULA DE BOLA 8" FB, ANSI 600, RF/RF</t>
  </si>
  <si>
    <t>VÁLVULA DE BOLA 10" FB, ANSI 300, RF/RF</t>
  </si>
  <si>
    <t>VÁLVULA DE BOLA 12" FB, ANSI 300, RF/RF</t>
  </si>
  <si>
    <t>CONTROLADOR INDICADOR DE PRESION</t>
  </si>
  <si>
    <t>VALVULA DE CONTROL NEUMATICA 6"</t>
  </si>
  <si>
    <t xml:space="preserve">VALVULA DE ALIVIO PILOTADA 2"  X 2" </t>
  </si>
  <si>
    <t xml:space="preserve">VALVULA DE ALIVIO PILOTADA 2" </t>
  </si>
  <si>
    <t>VALVULA DE ALIVIO PILOTADA 3" CL300 X 3" CL150</t>
  </si>
  <si>
    <t>VALVULA DE ALIVIO PILOTADA 6" CL300 X 8" CL150</t>
  </si>
  <si>
    <t>COMPUTADOR DE FLUJO</t>
  </si>
  <si>
    <t>MEDIDOR CORIOLIS</t>
  </si>
  <si>
    <t>MEDIDOR  TURBINA 2"</t>
  </si>
  <si>
    <t>MEDIDOR  TURBINA 6"</t>
  </si>
  <si>
    <t>MEDIDOR ULTRASONICO 4 ANSI300</t>
  </si>
  <si>
    <t>MEDIDOR TURBINA 8"</t>
  </si>
  <si>
    <t>MEDIDOR TURBINA 12"</t>
  </si>
  <si>
    <t>MEDIDOR ULTRASONICO 6 ANSI300</t>
  </si>
  <si>
    <t>MEDIDOR TURBINA 12" ANSI300</t>
  </si>
  <si>
    <t>MEDIDOR ULTRASONICO 8 ANSI300</t>
  </si>
  <si>
    <t xml:space="preserve">MEDIDOR ROTATIVO </t>
  </si>
  <si>
    <t>ACTUADOR VALVULA BOLA ANSI 600 12"</t>
  </si>
  <si>
    <t>MATERIALES SOLDADURA GLB</t>
  </si>
  <si>
    <t xml:space="preserve">  VALOR MATERIALES</t>
  </si>
  <si>
    <t>E Q U I P O S   Y   H E R R A M I E N T A S</t>
  </si>
  <si>
    <t xml:space="preserve">  TIPO</t>
  </si>
  <si>
    <t>RENDIMIENTO</t>
  </si>
  <si>
    <t>TARIFA</t>
  </si>
  <si>
    <t>CAMIONETA  4 X 4</t>
  </si>
  <si>
    <t>Día</t>
  </si>
  <si>
    <t>COMPUTADOR</t>
  </si>
  <si>
    <t>IMPRESORA</t>
  </si>
  <si>
    <t>SOFTWARE</t>
  </si>
  <si>
    <t>SAND BLASTING</t>
  </si>
  <si>
    <t>PINTURA</t>
  </si>
  <si>
    <t>MAQUINA SOLDADAR</t>
  </si>
  <si>
    <t>EQUIPO DE IZAJE</t>
  </si>
  <si>
    <t xml:space="preserve">  VALOR EQUIPOS Y HERRAMIENTAS</t>
  </si>
  <si>
    <t>SERVICIOS</t>
  </si>
  <si>
    <t>CONCRETOS</t>
  </si>
  <si>
    <t>CONCRETO - ESTRUCTURAL PLACAS, PISOS Y MUROS</t>
  </si>
  <si>
    <t>m3</t>
  </si>
  <si>
    <t>CONCRETO  SOPORTES TUBERÍA</t>
  </si>
  <si>
    <t>ACERO DE REFUERZO (3/8-1/2)</t>
  </si>
  <si>
    <t>und</t>
  </si>
  <si>
    <t>EXCAVACIÓN MECÁNICA</t>
  </si>
  <si>
    <t>RETIRO MATERIAL SOBRANTE</t>
  </si>
  <si>
    <t>ENSAYOS NO DESTRUCTIVOS</t>
  </si>
  <si>
    <t>glb</t>
  </si>
  <si>
    <t>M A N O   D E   O B R A</t>
  </si>
  <si>
    <t>JORNAL</t>
  </si>
  <si>
    <t>PREST.</t>
  </si>
  <si>
    <t>INGENIERO DE CAMPO</t>
  </si>
  <si>
    <t>SUPERVISOR</t>
  </si>
  <si>
    <t>HSE</t>
  </si>
  <si>
    <t>AYUDANTE</t>
  </si>
  <si>
    <t>Soldador API 1A</t>
  </si>
  <si>
    <t>OFICIAL TUBERO</t>
  </si>
  <si>
    <t>INSPECTOR DE CALIDAD</t>
  </si>
  <si>
    <t xml:space="preserve">Pintor </t>
  </si>
  <si>
    <t xml:space="preserve">  VALOR MANO DE OBRA</t>
  </si>
  <si>
    <t xml:space="preserve">  Costo Directo Total</t>
  </si>
  <si>
    <t>TOTAL AIU</t>
  </si>
  <si>
    <t>5-15MMPD</t>
  </si>
  <si>
    <t>REGULACION</t>
  </si>
  <si>
    <t xml:space="preserve">BRIDA 6" W.N. SCH STD ANSI 600 </t>
  </si>
  <si>
    <t>EMPAQUE ESPIROMETÁLICO 1" ANSI 600</t>
  </si>
  <si>
    <t>EMPAQUE ESPIROMETÁLICO 6" ANSI 600</t>
  </si>
  <si>
    <t>ESPARRAGOS 1" x 6 3/4"</t>
  </si>
  <si>
    <t>VÁLVULA BOLA 8" FB CAMERON</t>
  </si>
  <si>
    <t>VÁLVULA BOLA 4" FB CAMERON</t>
  </si>
  <si>
    <t>BRIDA 8" W.N. SCH STD ANSI 600</t>
  </si>
  <si>
    <t>BRIDA 4" W.N. SCH STD ANSI 600</t>
  </si>
  <si>
    <t xml:space="preserve">EMPAQUE ESPIROMETÁLICO 12" ANSI 600 </t>
  </si>
  <si>
    <t xml:space="preserve">ESPARRAGOS 1 1/4" x 8 3/4" </t>
  </si>
  <si>
    <t>VÁLVULA BOLA 6" FB CAMERON</t>
  </si>
  <si>
    <t>TEE RECTA 24 X 12" BW</t>
  </si>
  <si>
    <t>REDUCCION CONCENTRICA 12"x 6"</t>
  </si>
  <si>
    <t>CODO 24" x 90° LR SCH STD</t>
  </si>
  <si>
    <t xml:space="preserve">REDUCCIÓN BUSHING 3/4" x 1/2" </t>
  </si>
  <si>
    <t>VALVULA DE BOLA 1/2"</t>
  </si>
  <si>
    <t>VÁLVULA DE AGUJA 1/2"</t>
  </si>
  <si>
    <t>TRANSMISOR INDICADOR DE PRESION</t>
  </si>
  <si>
    <t>TRANSMISOR DE PRESION</t>
  </si>
  <si>
    <t xml:space="preserve">MANÓMETRO DE PRESIÓN ESTÁTICA 0-1000 PSI </t>
  </si>
  <si>
    <t>MANÓMETRO DE PRESIÓN ESTÁTICA 0-600 PSI</t>
  </si>
  <si>
    <t xml:space="preserve">TEE RECTA 12 X 8" BW </t>
  </si>
  <si>
    <t>BRIDA 8" W.N. SCH STD ANSI 150</t>
  </si>
  <si>
    <t>BRIDA 6" W.N. SCH STD ANSI 150</t>
  </si>
  <si>
    <t>EMPAQUE ESPIROMETÁLICO 8" ANSI 150</t>
  </si>
  <si>
    <t>EMPAQUE ESPIROMETÁLICO 6" ANSI 150</t>
  </si>
  <si>
    <t>ESPARRAGOS 3/4" x 4 1/4"</t>
  </si>
  <si>
    <t>BRIDA 24" W.N. SCH STD ANSI 600</t>
  </si>
  <si>
    <t xml:space="preserve">EMPAQUE ESPIROMETÁLICO 24" ANSI 600 </t>
  </si>
  <si>
    <t>ESPARRAGOS 1 7/8" x 13</t>
  </si>
  <si>
    <t>BRIDA 24" CIEGA SCH STD ANSI 600</t>
  </si>
  <si>
    <t>BRIDA 12" W.N. SCH STD ANSI 150</t>
  </si>
  <si>
    <t>EMPAQUE ESPIROMETÁLICO 12" ANSI 150</t>
  </si>
  <si>
    <t>ESPARRAGOS 7/8" x 4 3/4"</t>
  </si>
  <si>
    <t>BRIDA 12" CIEGA SCH STD ANSI 150</t>
  </si>
  <si>
    <t>CODO 8" x 90° LR SCH STD</t>
  </si>
  <si>
    <t>Regulador de gas natural Modelo Aperflux DN: 1" ANSI 600</t>
  </si>
  <si>
    <t>VALVULA DE ALIVIO PILOTADA 4" CL300 x 4" CL150</t>
  </si>
  <si>
    <t>VALVULA DE ALIVIO PILOTADA 6" CL300 x 6" CL150</t>
  </si>
  <si>
    <t>VALVULA DE ALIVIO PILOTADA 8" CL300 x 8" CL150</t>
  </si>
  <si>
    <t>VALVULA DE CORTE MECANICO SLAM SHUT</t>
  </si>
  <si>
    <t>VALVULA DE CONTROL 3" ANSI 600</t>
  </si>
  <si>
    <t>VALVULA DE CONTROL 4" ANSI 600</t>
  </si>
  <si>
    <t>VALVULA DE CONTROL 6" ANSI 600</t>
  </si>
  <si>
    <t>VALVULA DE CONTROL 8" ANSI 600</t>
  </si>
  <si>
    <t>VALVULA DE ALIVIO PILOTADA 3" CL300 x 8" CL150</t>
  </si>
  <si>
    <t>VALVULA DE ALIVIO PILOTADA 6" CL300 x 8" CL150</t>
  </si>
  <si>
    <t>TUBERÍA 12"</t>
  </si>
  <si>
    <t>TUBERÍA 24"</t>
  </si>
  <si>
    <t>TUBERÍA 6"</t>
  </si>
  <si>
    <t>TUBERÍA 4"</t>
  </si>
  <si>
    <t>TUBERÍA 1"</t>
  </si>
  <si>
    <t>TUBERÍA 3"</t>
  </si>
  <si>
    <t>TUBERÍA 8"</t>
  </si>
  <si>
    <t>VALVULA DE BOLA 3/4"</t>
  </si>
  <si>
    <t xml:space="preserve">NIPLE ROSCADO 1/2" x 3" NPT </t>
  </si>
  <si>
    <t>NIPLE ROSCADO 3/4" x 3" NPT</t>
  </si>
  <si>
    <t>Válvulas de regulación</t>
  </si>
  <si>
    <t>Valvula ESDV</t>
  </si>
  <si>
    <t>Valcula ESDV</t>
  </si>
  <si>
    <t>FILTRACIÓN ALTA</t>
  </si>
  <si>
    <t xml:space="preserve">REDUCCION CONCENTRICA 2 1/2"x2" </t>
  </si>
  <si>
    <t>TUBERÍA 2 1/2"</t>
  </si>
  <si>
    <t>TUBERIA ROSCADO 1" NPT</t>
  </si>
  <si>
    <t>MANOMETRO DE PRESION ESTATICA 0-1500 PSI</t>
  </si>
  <si>
    <t>WELD O LET 18" x 6"</t>
  </si>
  <si>
    <t xml:space="preserve">VÁLVULA BOLA 8" FB CAMERON </t>
  </si>
  <si>
    <t xml:space="preserve">VÁLVULA BOLA 6" FB CAMERON </t>
  </si>
  <si>
    <t>TUBERÍA 2"</t>
  </si>
  <si>
    <t>TUBERÍA 14"</t>
  </si>
  <si>
    <t>TUBERÍA 18"</t>
  </si>
  <si>
    <t xml:space="preserve">TAPON CABEZA HEXAGONAL 1" NPT RATING 3000# </t>
  </si>
  <si>
    <t xml:space="preserve">TAPON CABEZA HEXAGONAL 1/2" NPT RATING 3000# </t>
  </si>
  <si>
    <t xml:space="preserve">CAP 18" </t>
  </si>
  <si>
    <t>RAIN CAP 1"</t>
  </si>
  <si>
    <t xml:space="preserve">TEE 1" X 1" ROSCADA 3000# </t>
  </si>
  <si>
    <t xml:space="preserve">UNION UNIVERSAL 1" FNPT RATING 3000# </t>
  </si>
  <si>
    <t>CODO 90° 1" S.W. RATING 3000#</t>
  </si>
  <si>
    <t>FILTRO 4" X 4"</t>
  </si>
  <si>
    <t>FILTRO 6" X 4"</t>
  </si>
  <si>
    <t>FILTRO 8" X 6"</t>
  </si>
  <si>
    <t>FILTRO 10" X 8"</t>
  </si>
  <si>
    <t xml:space="preserve">TRANSMISOR INDICADOR DE PRESIÓN DIFERENCIAL </t>
  </si>
  <si>
    <t>CODO 14" x 90° LR SCH STD</t>
  </si>
  <si>
    <t>TRANSMISOR DE FLUJO</t>
  </si>
  <si>
    <t>VIDRIO NIVEL 1/2"</t>
  </si>
  <si>
    <t xml:space="preserve">VÁLVULA DE CONTROL DE NIVEL 1" </t>
  </si>
  <si>
    <t>CONTROLADOR DE NIVEL 1"</t>
  </si>
  <si>
    <t xml:space="preserve">ESPARRAGOS 3/4" x 5" </t>
  </si>
  <si>
    <t>EMPAQUE ESPIROMETÁLICO 3" ANSI 600</t>
  </si>
  <si>
    <t>VÁLVULA BOLA 3"</t>
  </si>
  <si>
    <t xml:space="preserve">BRIDA 3" CIEGA SCH STD ANSI 600 </t>
  </si>
  <si>
    <t>CODO 1" x 90° LR SCH STD</t>
  </si>
  <si>
    <t xml:space="preserve">REDUCCION CONCENTRICA 2"x1" </t>
  </si>
  <si>
    <t xml:space="preserve">ESPARRAGOS 5/8" x 3 </t>
  </si>
  <si>
    <t>EMPAQUE ESPIROMETÁLICO 1" ANSI 300</t>
  </si>
  <si>
    <t>BRIDA 1" S.W. SCH STD ANSI 300</t>
  </si>
  <si>
    <t>ESPARRAGOS 5/8" x 3-1/2"</t>
  </si>
  <si>
    <t>EMPAQUE ESPIROMETÁLICO 2" ANSI 300</t>
  </si>
  <si>
    <t>BRIDA 2" S.W. SCH STD ANSI 300</t>
  </si>
  <si>
    <t>VÁLVULA BOLA 2"</t>
  </si>
  <si>
    <t xml:space="preserve">CODO 2" x 90° LR SCH STD </t>
  </si>
  <si>
    <t xml:space="preserve">REDUCCIÓN BUSHING 1/2" x 1/4" </t>
  </si>
  <si>
    <t xml:space="preserve">VÁLVULA DE SEGURIDAD 3/4" X 1" </t>
  </si>
  <si>
    <t xml:space="preserve">MANÓMETRO DE PRESIÓN DIFERENCIAL 0-15 ID </t>
  </si>
  <si>
    <t xml:space="preserve">ESPARRAGOS 5/8" x 1/4" </t>
  </si>
  <si>
    <t>EMPAQUE ESPIROMETÁLICO 2" ANSI 600</t>
  </si>
  <si>
    <t xml:space="preserve">BRIDA 2" S.W. SCH STD ANSI 600 </t>
  </si>
  <si>
    <t xml:space="preserve">BRIDA 2" W.N. SCH STD ANSI 600 </t>
  </si>
  <si>
    <t xml:space="preserve">ESPARRAGOS 1 3/8" x 9 1/4" </t>
  </si>
  <si>
    <t xml:space="preserve">EMPAQUE ESPIROMETÁLICO 14" ANSI 600 </t>
  </si>
  <si>
    <t xml:space="preserve">BRIDA 14" W.N. SCH STD ANSI 600 </t>
  </si>
  <si>
    <t xml:space="preserve">ESPARRAGOS 1 5/8" x 10 3/4" </t>
  </si>
  <si>
    <t xml:space="preserve">EMPAQUE ESPIROMETÁLICO 18" ANSI 600 </t>
  </si>
  <si>
    <t xml:space="preserve">BRIDA 18" CIEGA SCH STD ANSI 600 </t>
  </si>
  <si>
    <t xml:space="preserve">BRIDA 18" W.N. SCH STD ANSI 600 </t>
  </si>
  <si>
    <t xml:space="preserve">CODO 8" x 90° LR SCH STD </t>
  </si>
  <si>
    <t xml:space="preserve">REDUCCION CONCENTRICA 14"x12" </t>
  </si>
  <si>
    <t xml:space="preserve">REDUCCION CONCENTRICA 12"x10" </t>
  </si>
  <si>
    <t xml:space="preserve">REDUCCION CONCENTRICA 12"x8" </t>
  </si>
  <si>
    <t xml:space="preserve">REDUCCION CONCENTRICA 12"x6" </t>
  </si>
  <si>
    <t xml:space="preserve">ESPARRAGOS 1" x 6 3/4" </t>
  </si>
  <si>
    <t>BRIDA 6" W.N. SCH STD ANSI 600</t>
  </si>
  <si>
    <t xml:space="preserve">ESPARRAGOS 1 1/8" x 7 3/4" </t>
  </si>
  <si>
    <t>EMPAQUE ESPIROMETÁLICO 8" ANSI 600</t>
  </si>
  <si>
    <t xml:space="preserve">ESPARRAGOS 1 1/4" x 8 1/2" </t>
  </si>
  <si>
    <t xml:space="preserve">EMPAQUE ESPIROMETÁLICO 10" ANSI 600 </t>
  </si>
  <si>
    <t xml:space="preserve">BRIDA 10" W.N. SCH STD ANSI 600 </t>
  </si>
  <si>
    <t xml:space="preserve">BRIDA 8" W.N. SCH STD ANSI 600 </t>
  </si>
  <si>
    <t xml:space="preserve">TEE RECTA 18 X 8" BW </t>
  </si>
  <si>
    <t>REDUCCION CONCENTRICA 14"x12"</t>
  </si>
  <si>
    <t>CODO 12" x 45° LR SCH STD</t>
  </si>
  <si>
    <t>TEE RECTA 18 X 12" BW</t>
  </si>
  <si>
    <t>REDUCCION CONCENTRICA 18"x12"</t>
  </si>
  <si>
    <t>VALVULA BOLA ANSI 600 8"</t>
  </si>
  <si>
    <t>ESPARRAGOS 1 1/4" x 8 3/4"</t>
  </si>
  <si>
    <t>BRIDA 12" W.N. SCH STD ANSI 600</t>
  </si>
  <si>
    <t>ODORIZACION</t>
  </si>
  <si>
    <t>Valvula de bola 1/2"</t>
  </si>
  <si>
    <t>Manometro de presion estatica</t>
  </si>
  <si>
    <t>Tablero neumatico odorizador</t>
  </si>
  <si>
    <t>Tanque almacenamiento odorante</t>
  </si>
  <si>
    <t>Tuberia roscada #3/4" NPT</t>
  </si>
  <si>
    <t>Tee 3/8" x 3/8" roscada 3000#</t>
  </si>
  <si>
    <t>Reduccion 1/2" NPT x 3/8" NPT</t>
  </si>
  <si>
    <t>Union universal 3/4" FNPT rating 3000#</t>
  </si>
  <si>
    <t>Codo 90° 3/4" SW rating 3000#</t>
  </si>
  <si>
    <t>Valvula de seguridad 1/2" x 3/4"</t>
  </si>
  <si>
    <t>Tapon cabeza hexagonal 1/2" NPT rating 3000#</t>
  </si>
  <si>
    <t>Valvula de tapon 1/2"</t>
  </si>
  <si>
    <t>Reduccion bushing 2" x 3/4"</t>
  </si>
  <si>
    <t>Reduccion 3/4" NPT x 1/2" NPT</t>
  </si>
  <si>
    <t>Sensor de temperatura</t>
  </si>
  <si>
    <t>Termopozo</t>
  </si>
  <si>
    <t>BUSHING 3/4" X 1/4"</t>
  </si>
  <si>
    <t>BUSHING 2" X 1/2"</t>
  </si>
  <si>
    <t>VALVULA TAPON 1/4"</t>
  </si>
  <si>
    <t>VÁLVULA AGUJA 1/4 NPT</t>
  </si>
  <si>
    <t>TEE 1/4"</t>
  </si>
  <si>
    <t>REGULADOR FISHER 67 CFR</t>
  </si>
  <si>
    <t>SISTEMA PUESTA A TIERRA</t>
  </si>
  <si>
    <t>PROTECCIÓN CATODICA</t>
  </si>
  <si>
    <t>DISEÑO E INGENIERÍA</t>
  </si>
  <si>
    <t>Visitas</t>
  </si>
  <si>
    <t>Coordinador de diseño</t>
  </si>
  <si>
    <t>GERENTE</t>
  </si>
  <si>
    <t>INGENIERO DE DISEÑO</t>
  </si>
  <si>
    <t>DIBUJANTE</t>
  </si>
  <si>
    <t>TOPOGRAFO</t>
  </si>
  <si>
    <t>SISTEMA DE COMUNICACIONES menor 1 MMPCD</t>
  </si>
  <si>
    <t xml:space="preserve">Equipos de comunicación e interconexión </t>
  </si>
  <si>
    <t>Fabricante</t>
  </si>
  <si>
    <t xml:space="preserve">Cantidad </t>
  </si>
  <si>
    <t>Precio unidad (US$)</t>
  </si>
  <si>
    <t>Preciototal(US$)</t>
  </si>
  <si>
    <t xml:space="preserve">ONT </t>
  </si>
  <si>
    <t xml:space="preserve">Huawei </t>
  </si>
  <si>
    <t xml:space="preserve">Divisoróptico(switch) </t>
  </si>
  <si>
    <t xml:space="preserve">Baudcom </t>
  </si>
  <si>
    <t xml:space="preserve">Modulo OLTGPON </t>
  </si>
  <si>
    <t xml:space="preserve">Amplificador  </t>
  </si>
  <si>
    <t>YOUXIN</t>
  </si>
  <si>
    <t>Fibra, instalación y accesorios</t>
  </si>
  <si>
    <t xml:space="preserve">Gabinete de telecomunicaciones </t>
  </si>
  <si>
    <t>Armario de telecomunicaciones poste</t>
  </si>
  <si>
    <t>Fujikura</t>
  </si>
  <si>
    <t>Cajones subterraneos</t>
  </si>
  <si>
    <t>Máquina empalme por fusión</t>
  </si>
  <si>
    <t xml:space="preserve">Medidor de potencia </t>
  </si>
  <si>
    <t>EXFO</t>
  </si>
  <si>
    <t xml:space="preserve">Equipo prueba BER  </t>
  </si>
  <si>
    <t>metro</t>
  </si>
  <si>
    <t>Precio x metro (US$)</t>
  </si>
  <si>
    <t>Precio total (US$)</t>
  </si>
  <si>
    <t xml:space="preserve">Cable Fibra óptica monomodo de 24 hilos </t>
  </si>
  <si>
    <t>ORTRONICS</t>
  </si>
  <si>
    <t>Total proyecto USD 2023</t>
  </si>
  <si>
    <t>TOTAL EN COP</t>
  </si>
  <si>
    <t>SISTEMA DE COMUNICACIONES 1 a 3 MMPCD</t>
  </si>
  <si>
    <t xml:space="preserve">Armariodetelecomunicacionesposte Furukawa </t>
  </si>
  <si>
    <t>Cajonessubterraneos Furukawa</t>
  </si>
  <si>
    <t>SISTEMA DE COMUNICACIONES 3 a 5 MMPCD</t>
  </si>
  <si>
    <t>SISTEMA DE COMUNICACIONES 5 a 100 MMPCD</t>
  </si>
  <si>
    <t>ADMINISTRACIÓN</t>
  </si>
  <si>
    <t>PAPELERÍA</t>
  </si>
  <si>
    <t>CAMION 350</t>
  </si>
  <si>
    <t>Servicios publicos</t>
  </si>
  <si>
    <t>mes</t>
  </si>
  <si>
    <t>COMUNICACIONES</t>
  </si>
  <si>
    <t>Oficina</t>
  </si>
  <si>
    <t>Bodega</t>
  </si>
  <si>
    <t>SECRETARIA</t>
  </si>
  <si>
    <t>MANSAJERO</t>
  </si>
  <si>
    <t>ADMINISTRADOR</t>
  </si>
  <si>
    <t xml:space="preserve">Vigilante                               </t>
  </si>
  <si>
    <t>CONDUCTOR</t>
  </si>
  <si>
    <t>0-1MMPCD</t>
  </si>
  <si>
    <t>1-5MMPCD</t>
  </si>
  <si>
    <t>5-15MMPCD</t>
  </si>
  <si>
    <t>50-100MMPCD</t>
  </si>
  <si>
    <t>Total Obra civil</t>
  </si>
  <si>
    <t>&gt; 3MMPCD</t>
  </si>
  <si>
    <t>OBRA CIVIL 2-4 MALLA ESLABON</t>
  </si>
  <si>
    <t>OBRA CIVIL 6-10 MALLA ESLABON</t>
  </si>
  <si>
    <t>OBRA CIVIL 12-16 MALLA ESLABON</t>
  </si>
  <si>
    <t>MALLA ESLAVONADA 2"</t>
  </si>
  <si>
    <t>ML</t>
  </si>
  <si>
    <t>TUBO 2" AGUAS NEGRAS</t>
  </si>
  <si>
    <t>ANGULO 1 - 1/4"</t>
  </si>
  <si>
    <t>CONCERTINA</t>
  </si>
  <si>
    <t>EXCAVACIÓN MANUAL</t>
  </si>
  <si>
    <t>CONCRETO  COLUMNAS Y VIGAS CONFINAMIENTO</t>
  </si>
  <si>
    <t>SOLADO LIMPIEZA</t>
  </si>
  <si>
    <t>m2</t>
  </si>
  <si>
    <t>ENSAYOS CONCRETO</t>
  </si>
  <si>
    <t>MAMPOSTERÍA</t>
  </si>
  <si>
    <t>OBRA0-1  CIVIL CCERRAMIENTO Y CASETA</t>
  </si>
  <si>
    <t>FUNDIDA PLACA, INCLUYE FORMALETA</t>
  </si>
  <si>
    <t>OBRA CIVIL 2-4 EXC-LLENO-ESC PE</t>
  </si>
  <si>
    <t>EXCAVACIONES</t>
  </si>
  <si>
    <t xml:space="preserve">RELLENO </t>
  </si>
  <si>
    <t xml:space="preserve">RELLENO RECEBO COMPACTADO </t>
  </si>
  <si>
    <t>RELLENO GRAVA TRITURADA 1/2"*0.1 M</t>
  </si>
  <si>
    <t>RECOMPOSICIÓN TERRENO</t>
  </si>
  <si>
    <t>factor indexación</t>
  </si>
  <si>
    <t>Administración 10%</t>
  </si>
  <si>
    <t>Imprevistos 5%</t>
  </si>
  <si>
    <t>Utilidad 5%+ IVA de Utilidad</t>
  </si>
  <si>
    <t>MEDIDOR  ROTATIVO  6"</t>
  </si>
  <si>
    <t>TURBINA 3"</t>
  </si>
  <si>
    <t>PLATINA ORIFICIO</t>
  </si>
  <si>
    <t>COP, Fecha base: 31/12/2021</t>
  </si>
  <si>
    <t>COP, Fecha base: 31/12/2023</t>
  </si>
  <si>
    <t>IPP procedencias- Importados</t>
  </si>
  <si>
    <r>
      <t>Propuesta,</t>
    </r>
    <r>
      <rPr>
        <b/>
        <sz val="12"/>
        <color rgb="FFFF0000"/>
        <rFont val="Calibri (Cuerpo)"/>
      </rPr>
      <t xml:space="preserve"> SIN INCLUIR por componente AIU</t>
    </r>
  </si>
  <si>
    <r>
      <rPr>
        <b/>
        <sz val="12"/>
        <rFont val="Calibri (Cuerpo)"/>
      </rPr>
      <t>Propuesta</t>
    </r>
    <r>
      <rPr>
        <b/>
        <sz val="12"/>
        <color rgb="FFFF0000"/>
        <rFont val="Calibri"/>
        <family val="2"/>
        <scheme val="minor"/>
      </rPr>
      <t xml:space="preserve"> incluye el AIU en cada componente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</si>
</sst>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_-;\-* #,##0.00_-;_-* &quot;-&quot;_-;_-@_-"/>
    <numFmt numFmtId="165" formatCode="[$COP]\ #,##0"/>
    <numFmt numFmtId="166" formatCode="_-* #,##0.0000_-;\-* #,##0.0000_-;_-* &quot;-&quot;_-;_-@_-"/>
    <numFmt numFmtId="167" formatCode="_-&quot;$&quot;* #,##0_-;\-&quot;$&quot;* #,##0_-;_-&quot;$&quot;* &quot;-&quot;_-;_-@_-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_(* #,##0.0_);_(* \(#,##0.0\);_(* &quot;-&quot;??_);_(@_)"/>
    <numFmt numFmtId="171" formatCode="_(* #.##0.00_);_(* \(#.##0.00\);_(* &quot;-&quot;??_);_(@_)"/>
    <numFmt numFmtId="172" formatCode="_(&quot;$&quot;* #.##0.00_);_(&quot;$&quot;* \(#.##0.00\);_(&quot;$&quot;* &quot;-&quot;??_);_(@_)"/>
    <numFmt numFmtId="173" formatCode="_(* #,##0_);_(* \(#,##0\);_(* &quot;-&quot;??_);_(@_)"/>
    <numFmt numFmtId="174" formatCode="0.0"/>
    <numFmt numFmtId="175" formatCode="_-* #,##0.000_-;\-* #,##0.000_-;_-* &quot;-&quot;_-;_-@_-"/>
    <numFmt numFmtId="176" formatCode="&quot;$&quot;\ #,##0"/>
  </numFmts>
  <fonts count="40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Segoe UI"/>
      <family val="2"/>
    </font>
    <font>
      <b/>
      <sz val="8"/>
      <color rgb="FF000000"/>
      <name val="Segoe UI"/>
      <family val="2"/>
    </font>
    <font>
      <sz val="1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theme="0" tint="-0.14999847407452621"/>
      <name val="Calibri"/>
      <family val="2"/>
      <scheme val="minor"/>
    </font>
    <font>
      <b/>
      <i/>
      <sz val="10"/>
      <name val="Arial"/>
      <family val="2"/>
    </font>
    <font>
      <b/>
      <i/>
      <sz val="12"/>
      <color theme="0"/>
      <name val="Calibri"/>
      <family val="2"/>
      <scheme val="minor"/>
    </font>
    <font>
      <i/>
      <sz val="10"/>
      <name val="Arial"/>
      <family val="2"/>
    </font>
    <font>
      <b/>
      <i/>
      <sz val="12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Source Sans Pro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1"/>
    </font>
    <font>
      <b/>
      <i/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Calibri (Cuerpo)"/>
    </font>
    <font>
      <b/>
      <sz val="12"/>
      <name val="Calibri (Cuerpo)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</borders>
  <cellStyleXfs count="18">
    <xf numFmtId="0" fontId="0" fillId="0" borderId="0"/>
    <xf numFmtId="41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42" fontId="7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/>
    <xf numFmtId="168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0" borderId="0"/>
    <xf numFmtId="42" fontId="15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51">
    <xf numFmtId="0" fontId="0" fillId="0" borderId="0" xfId="0"/>
    <xf numFmtId="0" fontId="9" fillId="0" borderId="3" xfId="0" applyFont="1" applyBorder="1"/>
    <xf numFmtId="0" fontId="10" fillId="0" borderId="0" xfId="0" applyFont="1"/>
    <xf numFmtId="14" fontId="14" fillId="0" borderId="0" xfId="3" applyNumberFormat="1" applyFont="1"/>
    <xf numFmtId="0" fontId="6" fillId="0" borderId="0" xfId="3" applyFont="1"/>
    <xf numFmtId="0" fontId="0" fillId="6" borderId="2" xfId="0" applyFill="1" applyBorder="1" applyAlignment="1">
      <alignment horizontal="left" wrapText="1" indent="1"/>
    </xf>
    <xf numFmtId="0" fontId="0" fillId="6" borderId="2" xfId="0" applyFill="1" applyBorder="1" applyAlignment="1">
      <alignment horizontal="left" wrapText="1" indent="2"/>
    </xf>
    <xf numFmtId="165" fontId="0" fillId="9" borderId="2" xfId="4" applyNumberFormat="1" applyFont="1" applyFill="1" applyBorder="1"/>
    <xf numFmtId="0" fontId="10" fillId="6" borderId="2" xfId="0" applyFont="1" applyFill="1" applyBorder="1" applyAlignment="1">
      <alignment horizontal="left" wrapText="1" indent="1"/>
    </xf>
    <xf numFmtId="0" fontId="17" fillId="0" borderId="0" xfId="0" applyFont="1"/>
    <xf numFmtId="165" fontId="10" fillId="8" borderId="2" xfId="4" applyNumberFormat="1" applyFont="1" applyFill="1" applyBorder="1"/>
    <xf numFmtId="0" fontId="10" fillId="6" borderId="2" xfId="0" applyFont="1" applyFill="1" applyBorder="1" applyAlignment="1">
      <alignment horizontal="left" wrapText="1" indent="2"/>
    </xf>
    <xf numFmtId="0" fontId="18" fillId="10" borderId="0" xfId="3" applyFont="1" applyFill="1"/>
    <xf numFmtId="165" fontId="0" fillId="3" borderId="2" xfId="4" applyNumberFormat="1" applyFont="1" applyFill="1" applyBorder="1"/>
    <xf numFmtId="165" fontId="19" fillId="9" borderId="2" xfId="4" applyNumberFormat="1" applyFont="1" applyFill="1" applyBorder="1"/>
    <xf numFmtId="165" fontId="19" fillId="4" borderId="2" xfId="4" applyNumberFormat="1" applyFont="1" applyFill="1" applyBorder="1"/>
    <xf numFmtId="165" fontId="19" fillId="3" borderId="2" xfId="4" applyNumberFormat="1" applyFont="1" applyFill="1" applyBorder="1"/>
    <xf numFmtId="0" fontId="17" fillId="11" borderId="2" xfId="0" applyFont="1" applyFill="1" applyBorder="1" applyAlignment="1">
      <alignment horizontal="center" wrapText="1"/>
    </xf>
    <xf numFmtId="42" fontId="17" fillId="9" borderId="2" xfId="4" applyFont="1" applyFill="1" applyBorder="1" applyAlignment="1">
      <alignment horizontal="center" vertical="center"/>
    </xf>
    <xf numFmtId="0" fontId="16" fillId="6" borderId="2" xfId="3" applyFont="1" applyFill="1" applyBorder="1"/>
    <xf numFmtId="0" fontId="16" fillId="0" borderId="7" xfId="3" applyFont="1" applyBorder="1" applyAlignment="1">
      <alignment horizontal="right"/>
    </xf>
    <xf numFmtId="14" fontId="14" fillId="0" borderId="7" xfId="3" applyNumberFormat="1" applyFont="1" applyBorder="1"/>
    <xf numFmtId="14" fontId="14" fillId="8" borderId="0" xfId="3" applyNumberFormat="1" applyFont="1" applyFill="1" applyAlignment="1">
      <alignment wrapText="1"/>
    </xf>
    <xf numFmtId="14" fontId="14" fillId="3" borderId="0" xfId="3" applyNumberFormat="1" applyFont="1" applyFill="1"/>
    <xf numFmtId="165" fontId="20" fillId="7" borderId="2" xfId="3" applyNumberFormat="1" applyFont="1" applyFill="1" applyBorder="1"/>
    <xf numFmtId="165" fontId="21" fillId="12" borderId="9" xfId="4" applyNumberFormat="1" applyFont="1" applyFill="1" applyBorder="1"/>
    <xf numFmtId="165" fontId="10" fillId="12" borderId="9" xfId="4" applyNumberFormat="1" applyFont="1" applyFill="1" applyBorder="1"/>
    <xf numFmtId="165" fontId="22" fillId="12" borderId="2" xfId="3" applyNumberFormat="1" applyFont="1" applyFill="1" applyBorder="1"/>
    <xf numFmtId="165" fontId="22" fillId="3" borderId="2" xfId="3" applyNumberFormat="1" applyFont="1" applyFill="1" applyBorder="1"/>
    <xf numFmtId="165" fontId="20" fillId="13" borderId="2" xfId="3" applyNumberFormat="1" applyFont="1" applyFill="1" applyBorder="1"/>
    <xf numFmtId="165" fontId="20" fillId="13" borderId="0" xfId="3" applyNumberFormat="1" applyFont="1" applyFill="1"/>
    <xf numFmtId="165" fontId="20" fillId="7" borderId="0" xfId="3" applyNumberFormat="1" applyFont="1" applyFill="1"/>
    <xf numFmtId="0" fontId="16" fillId="6" borderId="2" xfId="3" applyFont="1" applyFill="1" applyBorder="1" applyAlignment="1">
      <alignment horizontal="left" indent="1"/>
    </xf>
    <xf numFmtId="165" fontId="22" fillId="3" borderId="4" xfId="3" applyNumberFormat="1" applyFont="1" applyFill="1" applyBorder="1"/>
    <xf numFmtId="165" fontId="22" fillId="14" borderId="4" xfId="3" applyNumberFormat="1" applyFont="1" applyFill="1" applyBorder="1"/>
    <xf numFmtId="165" fontId="22" fillId="14" borderId="2" xfId="3" applyNumberFormat="1" applyFont="1" applyFill="1" applyBorder="1"/>
    <xf numFmtId="165" fontId="22" fillId="15" borderId="4" xfId="3" applyNumberFormat="1" applyFont="1" applyFill="1" applyBorder="1"/>
    <xf numFmtId="165" fontId="22" fillId="15" borderId="2" xfId="3" applyNumberFormat="1" applyFont="1" applyFill="1" applyBorder="1"/>
    <xf numFmtId="0" fontId="10" fillId="2" borderId="0" xfId="6" applyFill="1"/>
    <xf numFmtId="0" fontId="25" fillId="16" borderId="14" xfId="6" applyFont="1" applyFill="1" applyBorder="1" applyAlignment="1">
      <alignment vertical="center"/>
    </xf>
    <xf numFmtId="0" fontId="25" fillId="16" borderId="15" xfId="6" applyFont="1" applyFill="1" applyBorder="1" applyAlignment="1">
      <alignment vertical="center"/>
    </xf>
    <xf numFmtId="0" fontId="25" fillId="16" borderId="16" xfId="6" applyFont="1" applyFill="1" applyBorder="1" applyAlignment="1">
      <alignment vertical="center"/>
    </xf>
    <xf numFmtId="0" fontId="25" fillId="16" borderId="10" xfId="6" applyFont="1" applyFill="1" applyBorder="1" applyAlignment="1">
      <alignment horizontal="center" vertical="center"/>
    </xf>
    <xf numFmtId="0" fontId="26" fillId="16" borderId="0" xfId="6" applyFont="1" applyFill="1"/>
    <xf numFmtId="0" fontId="26" fillId="16" borderId="17" xfId="6" applyFont="1" applyFill="1" applyBorder="1" applyAlignment="1">
      <alignment horizontal="centerContinuous" vertical="center"/>
    </xf>
    <xf numFmtId="0" fontId="26" fillId="16" borderId="18" xfId="6" applyFont="1" applyFill="1" applyBorder="1" applyAlignment="1">
      <alignment horizontal="centerContinuous" vertical="center"/>
    </xf>
    <xf numFmtId="0" fontId="26" fillId="16" borderId="19" xfId="6" applyFont="1" applyFill="1" applyBorder="1" applyAlignment="1">
      <alignment horizontal="centerContinuous" vertical="center"/>
    </xf>
    <xf numFmtId="0" fontId="26" fillId="16" borderId="20" xfId="6" applyFont="1" applyFill="1" applyBorder="1" applyAlignment="1">
      <alignment vertical="center"/>
    </xf>
    <xf numFmtId="0" fontId="26" fillId="16" borderId="2" xfId="6" applyFont="1" applyFill="1" applyBorder="1" applyAlignment="1">
      <alignment horizontal="center" vertical="center"/>
    </xf>
    <xf numFmtId="0" fontId="26" fillId="16" borderId="5" xfId="6" applyFont="1" applyFill="1" applyBorder="1" applyAlignment="1">
      <alignment horizontal="center" vertical="center"/>
    </xf>
    <xf numFmtId="0" fontId="26" fillId="16" borderId="21" xfId="6" applyFont="1" applyFill="1" applyBorder="1" applyAlignment="1">
      <alignment horizontal="center" vertical="center"/>
    </xf>
    <xf numFmtId="0" fontId="26" fillId="17" borderId="22" xfId="6" applyFont="1" applyFill="1" applyBorder="1" applyAlignment="1">
      <alignment vertical="center"/>
    </xf>
    <xf numFmtId="0" fontId="26" fillId="17" borderId="23" xfId="6" applyFont="1" applyFill="1" applyBorder="1" applyAlignment="1">
      <alignment horizontal="center" vertical="center" wrapText="1"/>
    </xf>
    <xf numFmtId="0" fontId="26" fillId="16" borderId="1" xfId="6" applyFont="1" applyFill="1" applyBorder="1" applyAlignment="1">
      <alignment horizontal="center" vertical="center"/>
    </xf>
    <xf numFmtId="42" fontId="26" fillId="16" borderId="1" xfId="5" applyFont="1" applyFill="1" applyBorder="1" applyAlignment="1" applyProtection="1">
      <alignment horizontal="center" vertical="center"/>
    </xf>
    <xf numFmtId="0" fontId="26" fillId="16" borderId="24" xfId="6" applyFont="1" applyFill="1" applyBorder="1" applyAlignment="1">
      <alignment horizontal="center" vertical="center"/>
    </xf>
    <xf numFmtId="0" fontId="26" fillId="17" borderId="20" xfId="6" applyFont="1" applyFill="1" applyBorder="1" applyAlignment="1">
      <alignment vertical="center"/>
    </xf>
    <xf numFmtId="168" fontId="26" fillId="17" borderId="25" xfId="7" applyNumberFormat="1" applyFont="1" applyFill="1" applyBorder="1" applyAlignment="1" applyProtection="1">
      <alignment horizontal="center" vertical="center" wrapText="1"/>
    </xf>
    <xf numFmtId="42" fontId="26" fillId="16" borderId="5" xfId="5" applyFont="1" applyFill="1" applyBorder="1" applyAlignment="1" applyProtection="1">
      <alignment vertical="center"/>
    </xf>
    <xf numFmtId="0" fontId="26" fillId="16" borderId="21" xfId="6" applyFont="1" applyFill="1" applyBorder="1" applyAlignment="1">
      <alignment vertical="center"/>
    </xf>
    <xf numFmtId="0" fontId="26" fillId="16" borderId="26" xfId="6" applyFont="1" applyFill="1" applyBorder="1" applyAlignment="1">
      <alignment vertical="center"/>
    </xf>
    <xf numFmtId="168" fontId="26" fillId="16" borderId="27" xfId="7" applyNumberFormat="1" applyFont="1" applyFill="1" applyBorder="1" applyAlignment="1">
      <alignment vertical="center"/>
    </xf>
    <xf numFmtId="0" fontId="26" fillId="16" borderId="27" xfId="6" applyFont="1" applyFill="1" applyBorder="1" applyAlignment="1">
      <alignment vertical="center"/>
    </xf>
    <xf numFmtId="0" fontId="26" fillId="16" borderId="28" xfId="6" applyFont="1" applyFill="1" applyBorder="1" applyAlignment="1">
      <alignment vertical="center"/>
    </xf>
    <xf numFmtId="169" fontId="26" fillId="16" borderId="11" xfId="8" applyNumberFormat="1" applyFont="1" applyFill="1" applyBorder="1" applyAlignment="1" applyProtection="1">
      <alignment vertical="center"/>
    </xf>
    <xf numFmtId="0" fontId="26" fillId="16" borderId="0" xfId="6" applyFont="1" applyFill="1" applyAlignment="1">
      <alignment vertical="center"/>
    </xf>
    <xf numFmtId="0" fontId="26" fillId="16" borderId="0" xfId="6" applyFont="1" applyFill="1" applyAlignment="1">
      <alignment horizontal="center" vertical="center"/>
    </xf>
    <xf numFmtId="168" fontId="26" fillId="16" borderId="18" xfId="7" applyNumberFormat="1" applyFont="1" applyFill="1" applyBorder="1" applyAlignment="1" applyProtection="1">
      <alignment horizontal="centerContinuous" vertical="center"/>
    </xf>
    <xf numFmtId="168" fontId="26" fillId="16" borderId="2" xfId="7" applyNumberFormat="1" applyFont="1" applyFill="1" applyBorder="1" applyAlignment="1" applyProtection="1">
      <alignment horizontal="center" vertical="center"/>
    </xf>
    <xf numFmtId="170" fontId="26" fillId="17" borderId="23" xfId="7" applyNumberFormat="1" applyFont="1" applyFill="1" applyBorder="1" applyAlignment="1" applyProtection="1">
      <alignment vertical="center"/>
    </xf>
    <xf numFmtId="0" fontId="26" fillId="16" borderId="24" xfId="6" applyFont="1" applyFill="1" applyBorder="1" applyAlignment="1">
      <alignment vertical="center"/>
    </xf>
    <xf numFmtId="42" fontId="26" fillId="16" borderId="1" xfId="5" applyFont="1" applyFill="1" applyBorder="1" applyAlignment="1" applyProtection="1">
      <alignment vertical="center"/>
    </xf>
    <xf numFmtId="168" fontId="26" fillId="17" borderId="25" xfId="7" applyNumberFormat="1" applyFont="1" applyFill="1" applyBorder="1" applyAlignment="1">
      <alignment vertical="center"/>
    </xf>
    <xf numFmtId="42" fontId="26" fillId="16" borderId="25" xfId="5" applyFont="1" applyFill="1" applyBorder="1" applyAlignment="1" applyProtection="1">
      <alignment horizontal="center" vertical="center"/>
    </xf>
    <xf numFmtId="0" fontId="26" fillId="16" borderId="29" xfId="6" applyFont="1" applyFill="1" applyBorder="1" applyAlignment="1">
      <alignment vertical="center"/>
    </xf>
    <xf numFmtId="168" fontId="26" fillId="16" borderId="13" xfId="7" applyNumberFormat="1" applyFont="1" applyFill="1" applyBorder="1" applyAlignment="1">
      <alignment vertical="center"/>
    </xf>
    <xf numFmtId="0" fontId="26" fillId="16" borderId="13" xfId="6" applyFont="1" applyFill="1" applyBorder="1" applyAlignment="1">
      <alignment vertical="center"/>
    </xf>
    <xf numFmtId="0" fontId="26" fillId="16" borderId="30" xfId="6" applyFont="1" applyFill="1" applyBorder="1" applyAlignment="1">
      <alignment vertical="center"/>
    </xf>
    <xf numFmtId="0" fontId="27" fillId="18" borderId="22" xfId="9" applyFont="1" applyFill="1" applyBorder="1" applyAlignment="1">
      <alignment vertical="center"/>
    </xf>
    <xf numFmtId="167" fontId="27" fillId="19" borderId="1" xfId="9" applyNumberFormat="1" applyFont="1" applyFill="1" applyBorder="1" applyAlignment="1">
      <alignment vertical="center"/>
    </xf>
    <xf numFmtId="168" fontId="26" fillId="16" borderId="0" xfId="7" applyNumberFormat="1" applyFont="1" applyFill="1" applyBorder="1" applyAlignment="1">
      <alignment vertical="center"/>
    </xf>
    <xf numFmtId="169" fontId="26" fillId="16" borderId="0" xfId="8" applyNumberFormat="1" applyFont="1" applyFill="1" applyBorder="1" applyAlignment="1" applyProtection="1">
      <alignment vertical="center"/>
    </xf>
    <xf numFmtId="42" fontId="26" fillId="16" borderId="23" xfId="5" applyFont="1" applyFill="1" applyBorder="1" applyAlignment="1" applyProtection="1">
      <alignment vertical="center"/>
    </xf>
    <xf numFmtId="170" fontId="26" fillId="17" borderId="1" xfId="7" applyNumberFormat="1" applyFont="1" applyFill="1" applyBorder="1" applyAlignment="1" applyProtection="1">
      <alignment vertical="center"/>
    </xf>
    <xf numFmtId="168" fontId="27" fillId="18" borderId="1" xfId="9" applyNumberFormat="1" applyFont="1" applyFill="1" applyBorder="1" applyAlignment="1">
      <alignment vertical="center"/>
    </xf>
    <xf numFmtId="0" fontId="28" fillId="17" borderId="22" xfId="6" applyFont="1" applyFill="1" applyBorder="1" applyAlignment="1">
      <alignment vertical="center"/>
    </xf>
    <xf numFmtId="0" fontId="26" fillId="17" borderId="1" xfId="6" applyFont="1" applyFill="1" applyBorder="1" applyAlignment="1">
      <alignment vertical="center"/>
    </xf>
    <xf numFmtId="42" fontId="26" fillId="16" borderId="25" xfId="5" applyFont="1" applyFill="1" applyBorder="1" applyAlignment="1" applyProtection="1">
      <alignment vertical="center"/>
    </xf>
    <xf numFmtId="0" fontId="26" fillId="17" borderId="5" xfId="6" applyFont="1" applyFill="1" applyBorder="1" applyAlignment="1">
      <alignment vertical="center"/>
    </xf>
    <xf numFmtId="0" fontId="25" fillId="16" borderId="12" xfId="6" applyFont="1" applyFill="1" applyBorder="1" applyAlignment="1">
      <alignment vertical="center"/>
    </xf>
    <xf numFmtId="169" fontId="25" fillId="16" borderId="10" xfId="6" applyNumberFormat="1" applyFont="1" applyFill="1" applyBorder="1" applyAlignment="1">
      <alignment vertical="center"/>
    </xf>
    <xf numFmtId="169" fontId="26" fillId="16" borderId="31" xfId="8" applyNumberFormat="1" applyFont="1" applyFill="1" applyBorder="1" applyAlignment="1" applyProtection="1">
      <alignment vertical="center"/>
    </xf>
    <xf numFmtId="0" fontId="26" fillId="16" borderId="17" xfId="6" applyFont="1" applyFill="1" applyBorder="1" applyAlignment="1">
      <alignment horizontal="center" vertical="center"/>
    </xf>
    <xf numFmtId="0" fontId="26" fillId="16" borderId="18" xfId="6" applyFont="1" applyFill="1" applyBorder="1" applyAlignment="1">
      <alignment horizontal="center" vertical="center"/>
    </xf>
    <xf numFmtId="0" fontId="26" fillId="16" borderId="19" xfId="6" applyFont="1" applyFill="1" applyBorder="1" applyAlignment="1">
      <alignment horizontal="center" vertical="center"/>
    </xf>
    <xf numFmtId="168" fontId="26" fillId="16" borderId="18" xfId="7" applyNumberFormat="1" applyFont="1" applyFill="1" applyBorder="1" applyAlignment="1" applyProtection="1">
      <alignment horizontal="center" vertical="center"/>
    </xf>
    <xf numFmtId="42" fontId="26" fillId="16" borderId="23" xfId="4" applyFont="1" applyFill="1" applyBorder="1" applyAlignment="1" applyProtection="1">
      <alignment vertical="center"/>
    </xf>
    <xf numFmtId="42" fontId="26" fillId="16" borderId="1" xfId="4" applyFont="1" applyFill="1" applyBorder="1" applyAlignment="1" applyProtection="1">
      <alignment vertical="center"/>
    </xf>
    <xf numFmtId="168" fontId="27" fillId="18" borderId="1" xfId="6" applyNumberFormat="1" applyFont="1" applyFill="1" applyBorder="1" applyAlignment="1">
      <alignment vertical="center"/>
    </xf>
    <xf numFmtId="167" fontId="27" fillId="19" borderId="23" xfId="9" applyNumberFormat="1" applyFont="1" applyFill="1" applyBorder="1" applyAlignment="1">
      <alignment vertical="center"/>
    </xf>
    <xf numFmtId="168" fontId="26" fillId="17" borderId="1" xfId="7" applyNumberFormat="1" applyFont="1" applyFill="1" applyBorder="1" applyAlignment="1" applyProtection="1">
      <alignment vertical="center"/>
    </xf>
    <xf numFmtId="42" fontId="26" fillId="16" borderId="1" xfId="4" applyFont="1" applyFill="1" applyBorder="1" applyAlignment="1" applyProtection="1">
      <alignment horizontal="center" vertical="center"/>
    </xf>
    <xf numFmtId="13" fontId="26" fillId="17" borderId="23" xfId="7" applyNumberFormat="1" applyFont="1" applyFill="1" applyBorder="1" applyAlignment="1" applyProtection="1">
      <alignment horizontal="center" vertical="center" wrapText="1"/>
    </xf>
    <xf numFmtId="42" fontId="26" fillId="16" borderId="27" xfId="4" applyFont="1" applyFill="1" applyBorder="1" applyAlignment="1">
      <alignment vertical="center"/>
    </xf>
    <xf numFmtId="42" fontId="26" fillId="16" borderId="28" xfId="4" applyFont="1" applyFill="1" applyBorder="1" applyAlignment="1">
      <alignment vertical="center"/>
    </xf>
    <xf numFmtId="42" fontId="26" fillId="16" borderId="0" xfId="4" applyFont="1" applyFill="1" applyBorder="1" applyAlignment="1">
      <alignment vertical="center"/>
    </xf>
    <xf numFmtId="42" fontId="26" fillId="16" borderId="18" xfId="4" applyFont="1" applyFill="1" applyBorder="1" applyAlignment="1">
      <alignment horizontal="centerContinuous" vertical="center"/>
    </xf>
    <xf numFmtId="42" fontId="26" fillId="16" borderId="5" xfId="4" applyFont="1" applyFill="1" applyBorder="1" applyAlignment="1" applyProtection="1">
      <alignment horizontal="center" vertical="center"/>
    </xf>
    <xf numFmtId="42" fontId="26" fillId="16" borderId="5" xfId="4" applyFont="1" applyFill="1" applyBorder="1" applyAlignment="1" applyProtection="1">
      <alignment vertical="center"/>
    </xf>
    <xf numFmtId="42" fontId="26" fillId="16" borderId="25" xfId="4" applyFont="1" applyFill="1" applyBorder="1" applyAlignment="1" applyProtection="1">
      <alignment horizontal="center" vertical="center"/>
    </xf>
    <xf numFmtId="42" fontId="26" fillId="16" borderId="13" xfId="4" applyFont="1" applyFill="1" applyBorder="1" applyAlignment="1">
      <alignment vertical="center"/>
    </xf>
    <xf numFmtId="42" fontId="26" fillId="16" borderId="30" xfId="4" applyFont="1" applyFill="1" applyBorder="1" applyAlignment="1">
      <alignment vertical="center"/>
    </xf>
    <xf numFmtId="173" fontId="26" fillId="16" borderId="23" xfId="10" applyNumberFormat="1" applyFont="1" applyFill="1" applyBorder="1" applyAlignment="1" applyProtection="1">
      <alignment vertical="center"/>
    </xf>
    <xf numFmtId="168" fontId="26" fillId="16" borderId="1" xfId="10" applyFont="1" applyFill="1" applyBorder="1" applyAlignment="1" applyProtection="1">
      <alignment vertical="center"/>
    </xf>
    <xf numFmtId="0" fontId="29" fillId="17" borderId="22" xfId="6" applyFont="1" applyFill="1" applyBorder="1" applyAlignment="1">
      <alignment vertical="center"/>
    </xf>
    <xf numFmtId="42" fontId="26" fillId="16" borderId="25" xfId="4" applyFont="1" applyFill="1" applyBorder="1" applyAlignment="1" applyProtection="1">
      <alignment vertical="center"/>
    </xf>
    <xf numFmtId="168" fontId="26" fillId="16" borderId="5" xfId="10" applyFont="1" applyFill="1" applyBorder="1" applyAlignment="1" applyProtection="1">
      <alignment vertical="center"/>
    </xf>
    <xf numFmtId="42" fontId="26" fillId="16" borderId="1" xfId="5" applyFont="1" applyFill="1" applyBorder="1" applyAlignment="1">
      <alignment horizontal="right" vertical="center"/>
    </xf>
    <xf numFmtId="173" fontId="26" fillId="16" borderId="1" xfId="10" applyNumberFormat="1" applyFont="1" applyFill="1" applyBorder="1" applyAlignment="1" applyProtection="1">
      <alignment horizontal="center" vertical="center"/>
    </xf>
    <xf numFmtId="173" fontId="26" fillId="16" borderId="1" xfId="10" applyNumberFormat="1" applyFont="1" applyFill="1" applyBorder="1" applyAlignment="1" applyProtection="1">
      <alignment vertical="center"/>
    </xf>
    <xf numFmtId="173" fontId="26" fillId="16" borderId="5" xfId="10" applyNumberFormat="1" applyFont="1" applyFill="1" applyBorder="1" applyAlignment="1" applyProtection="1">
      <alignment vertical="center"/>
    </xf>
    <xf numFmtId="42" fontId="26" fillId="16" borderId="13" xfId="5" applyFont="1" applyFill="1" applyBorder="1" applyAlignment="1">
      <alignment vertical="center"/>
    </xf>
    <xf numFmtId="42" fontId="26" fillId="16" borderId="0" xfId="5" applyFont="1" applyFill="1" applyAlignment="1">
      <alignment vertical="center"/>
    </xf>
    <xf numFmtId="42" fontId="26" fillId="16" borderId="18" xfId="5" applyFont="1" applyFill="1" applyBorder="1" applyAlignment="1">
      <alignment horizontal="centerContinuous" vertical="center"/>
    </xf>
    <xf numFmtId="42" fontId="26" fillId="16" borderId="5" xfId="5" applyFont="1" applyFill="1" applyBorder="1" applyAlignment="1">
      <alignment horizontal="center" vertical="center"/>
    </xf>
    <xf numFmtId="173" fontId="26" fillId="16" borderId="25" xfId="10" applyNumberFormat="1" applyFont="1" applyFill="1" applyBorder="1" applyAlignment="1" applyProtection="1">
      <alignment horizontal="center" vertical="center"/>
    </xf>
    <xf numFmtId="42" fontId="26" fillId="16" borderId="1" xfId="5" applyFont="1" applyFill="1" applyBorder="1" applyAlignment="1">
      <alignment horizontal="center" vertical="center"/>
    </xf>
    <xf numFmtId="170" fontId="29" fillId="17" borderId="23" xfId="7" applyNumberFormat="1" applyFont="1" applyFill="1" applyBorder="1" applyAlignment="1" applyProtection="1">
      <alignment vertical="center"/>
    </xf>
    <xf numFmtId="42" fontId="26" fillId="16" borderId="25" xfId="5" applyFont="1" applyFill="1" applyBorder="1" applyAlignment="1">
      <alignment horizontal="center" vertical="center"/>
    </xf>
    <xf numFmtId="173" fontId="26" fillId="16" borderId="25" xfId="10" applyNumberFormat="1" applyFont="1" applyFill="1" applyBorder="1" applyAlignment="1" applyProtection="1">
      <alignment vertical="center"/>
    </xf>
    <xf numFmtId="42" fontId="26" fillId="16" borderId="18" xfId="5" applyFont="1" applyFill="1" applyBorder="1" applyAlignment="1">
      <alignment horizontal="center" vertical="center"/>
    </xf>
    <xf numFmtId="0" fontId="26" fillId="16" borderId="1" xfId="6" applyFont="1" applyFill="1" applyBorder="1" applyAlignment="1">
      <alignment horizontal="right" vertical="center"/>
    </xf>
    <xf numFmtId="0" fontId="26" fillId="16" borderId="25" xfId="6" applyFont="1" applyFill="1" applyBorder="1" applyAlignment="1">
      <alignment horizontal="center" vertical="center"/>
    </xf>
    <xf numFmtId="42" fontId="25" fillId="16" borderId="16" xfId="5" applyFont="1" applyFill="1" applyBorder="1" applyAlignment="1">
      <alignment vertical="center"/>
    </xf>
    <xf numFmtId="42" fontId="26" fillId="16" borderId="0" xfId="5" applyFont="1" applyFill="1"/>
    <xf numFmtId="164" fontId="26" fillId="17" borderId="1" xfId="1" applyNumberFormat="1" applyFont="1" applyFill="1" applyBorder="1" applyAlignment="1" applyProtection="1">
      <alignment vertical="center"/>
    </xf>
    <xf numFmtId="164" fontId="26" fillId="17" borderId="1" xfId="1" applyNumberFormat="1" applyFont="1" applyFill="1" applyBorder="1" applyAlignment="1">
      <alignment vertical="center"/>
    </xf>
    <xf numFmtId="164" fontId="26" fillId="17" borderId="5" xfId="1" applyNumberFormat="1" applyFont="1" applyFill="1" applyBorder="1" applyAlignment="1">
      <alignment vertical="center"/>
    </xf>
    <xf numFmtId="42" fontId="25" fillId="16" borderId="15" xfId="5" applyFont="1" applyFill="1" applyBorder="1" applyAlignment="1">
      <alignment vertical="center"/>
    </xf>
    <xf numFmtId="42" fontId="0" fillId="0" borderId="0" xfId="5" applyFont="1"/>
    <xf numFmtId="0" fontId="21" fillId="0" borderId="0" xfId="0" applyFont="1"/>
    <xf numFmtId="42" fontId="21" fillId="0" borderId="0" xfId="0" applyNumberFormat="1" applyFont="1"/>
    <xf numFmtId="0" fontId="0" fillId="0" borderId="2" xfId="0" applyBorder="1"/>
    <xf numFmtId="42" fontId="0" fillId="0" borderId="2" xfId="5" applyFont="1" applyBorder="1"/>
    <xf numFmtId="0" fontId="17" fillId="0" borderId="2" xfId="0" applyFont="1" applyBorder="1"/>
    <xf numFmtId="42" fontId="21" fillId="0" borderId="2" xfId="5" applyFont="1" applyBorder="1"/>
    <xf numFmtId="0" fontId="5" fillId="0" borderId="0" xfId="3" applyFont="1"/>
    <xf numFmtId="43" fontId="31" fillId="14" borderId="2" xfId="11" applyFont="1" applyFill="1" applyBorder="1" applyAlignment="1">
      <alignment horizontal="center" vertical="center" wrapText="1"/>
    </xf>
    <xf numFmtId="44" fontId="31" fillId="0" borderId="2" xfId="12" applyFont="1" applyBorder="1" applyAlignment="1">
      <alignment vertical="center" wrapText="1"/>
    </xf>
    <xf numFmtId="0" fontId="0" fillId="0" borderId="0" xfId="0" applyAlignment="1">
      <alignment wrapText="1"/>
    </xf>
    <xf numFmtId="42" fontId="0" fillId="0" borderId="0" xfId="0" applyNumberFormat="1"/>
    <xf numFmtId="0" fontId="10" fillId="10" borderId="0" xfId="0" applyFont="1" applyFill="1"/>
    <xf numFmtId="0" fontId="0" fillId="10" borderId="0" xfId="0" applyFill="1"/>
    <xf numFmtId="42" fontId="0" fillId="10" borderId="0" xfId="0" applyNumberFormat="1" applyFill="1"/>
    <xf numFmtId="0" fontId="32" fillId="0" borderId="0" xfId="13" applyFont="1"/>
    <xf numFmtId="0" fontId="32" fillId="0" borderId="0" xfId="13" applyFont="1" applyAlignment="1">
      <alignment horizontal="center"/>
    </xf>
    <xf numFmtId="6" fontId="32" fillId="0" borderId="0" xfId="13" applyNumberFormat="1" applyFont="1"/>
    <xf numFmtId="42" fontId="32" fillId="6" borderId="2" xfId="14" applyFont="1" applyFill="1" applyBorder="1"/>
    <xf numFmtId="42" fontId="32" fillId="0" borderId="2" xfId="14" applyFont="1" applyBorder="1"/>
    <xf numFmtId="42" fontId="32" fillId="0" borderId="2" xfId="14" applyFont="1" applyBorder="1" applyAlignment="1">
      <alignment vertical="center"/>
    </xf>
    <xf numFmtId="0" fontId="32" fillId="0" borderId="2" xfId="13" applyFont="1" applyBorder="1" applyAlignment="1">
      <alignment horizontal="center"/>
    </xf>
    <xf numFmtId="0" fontId="32" fillId="0" borderId="2" xfId="13" applyFont="1" applyBorder="1"/>
    <xf numFmtId="0" fontId="33" fillId="0" borderId="2" xfId="13" applyFont="1" applyBorder="1"/>
    <xf numFmtId="0" fontId="33" fillId="0" borderId="2" xfId="13" applyFont="1" applyBorder="1" applyAlignment="1">
      <alignment horizontal="center"/>
    </xf>
    <xf numFmtId="0" fontId="32" fillId="6" borderId="2" xfId="13" applyFont="1" applyFill="1" applyBorder="1"/>
    <xf numFmtId="0" fontId="32" fillId="6" borderId="2" xfId="13" applyFont="1" applyFill="1" applyBorder="1" applyAlignment="1">
      <alignment horizontal="center"/>
    </xf>
    <xf numFmtId="0" fontId="33" fillId="6" borderId="2" xfId="13" applyFont="1" applyFill="1" applyBorder="1"/>
    <xf numFmtId="42" fontId="0" fillId="0" borderId="2" xfId="14" applyFont="1" applyBorder="1" applyAlignment="1">
      <alignment vertical="center"/>
    </xf>
    <xf numFmtId="42" fontId="32" fillId="0" borderId="0" xfId="13" applyNumberFormat="1" applyFont="1"/>
    <xf numFmtId="42" fontId="34" fillId="0" borderId="2" xfId="13" applyNumberFormat="1" applyFont="1" applyBorder="1" applyAlignment="1">
      <alignment vertical="center"/>
    </xf>
    <xf numFmtId="0" fontId="32" fillId="0" borderId="0" xfId="13" applyFont="1" applyAlignment="1">
      <alignment vertical="center"/>
    </xf>
    <xf numFmtId="42" fontId="32" fillId="0" borderId="0" xfId="14" applyFont="1" applyAlignment="1">
      <alignment vertical="center"/>
    </xf>
    <xf numFmtId="0" fontId="32" fillId="0" borderId="0" xfId="13" applyFont="1" applyAlignment="1">
      <alignment horizontal="center" vertical="center"/>
    </xf>
    <xf numFmtId="42" fontId="32" fillId="6" borderId="2" xfId="14" applyFont="1" applyFill="1" applyBorder="1" applyAlignment="1">
      <alignment vertical="center"/>
    </xf>
    <xf numFmtId="0" fontId="32" fillId="0" borderId="2" xfId="13" applyFont="1" applyBorder="1" applyAlignment="1">
      <alignment horizontal="center" vertical="center"/>
    </xf>
    <xf numFmtId="0" fontId="32" fillId="0" borderId="2" xfId="13" applyFont="1" applyBorder="1" applyAlignment="1">
      <alignment vertical="center"/>
    </xf>
    <xf numFmtId="0" fontId="33" fillId="0" borderId="2" xfId="13" applyFont="1" applyBorder="1" applyAlignment="1">
      <alignment vertical="center"/>
    </xf>
    <xf numFmtId="0" fontId="33" fillId="0" borderId="2" xfId="13" applyFont="1" applyBorder="1" applyAlignment="1">
      <alignment horizontal="center" vertical="center"/>
    </xf>
    <xf numFmtId="0" fontId="32" fillId="6" borderId="2" xfId="13" applyFont="1" applyFill="1" applyBorder="1" applyAlignment="1">
      <alignment vertical="center"/>
    </xf>
    <xf numFmtId="0" fontId="32" fillId="6" borderId="2" xfId="13" applyFont="1" applyFill="1" applyBorder="1" applyAlignment="1">
      <alignment horizontal="center" vertical="center"/>
    </xf>
    <xf numFmtId="0" fontId="33" fillId="6" borderId="2" xfId="13" applyFont="1" applyFill="1" applyBorder="1" applyAlignment="1">
      <alignment vertical="center"/>
    </xf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right"/>
    </xf>
    <xf numFmtId="9" fontId="5" fillId="0" borderId="2" xfId="3" applyNumberFormat="1" applyFont="1" applyBorder="1" applyAlignment="1">
      <alignment horizontal="right"/>
    </xf>
    <xf numFmtId="0" fontId="5" fillId="0" borderId="2" xfId="3" applyFont="1" applyBorder="1"/>
    <xf numFmtId="0" fontId="5" fillId="0" borderId="2" xfId="3" applyFont="1" applyBorder="1" applyAlignment="1">
      <alignment horizontal="left"/>
    </xf>
    <xf numFmtId="0" fontId="5" fillId="6" borderId="2" xfId="3" applyFont="1" applyFill="1" applyBorder="1"/>
    <xf numFmtId="0" fontId="5" fillId="6" borderId="2" xfId="3" applyFont="1" applyFill="1" applyBorder="1" applyAlignment="1">
      <alignment horizontal="left" indent="1"/>
    </xf>
    <xf numFmtId="0" fontId="5" fillId="0" borderId="8" xfId="3" applyFont="1" applyBorder="1"/>
    <xf numFmtId="9" fontId="5" fillId="0" borderId="0" xfId="2" applyFont="1"/>
    <xf numFmtId="0" fontId="35" fillId="17" borderId="32" xfId="0" applyFont="1" applyFill="1" applyBorder="1"/>
    <xf numFmtId="0" fontId="4" fillId="0" borderId="0" xfId="3" applyFont="1"/>
    <xf numFmtId="0" fontId="5" fillId="6" borderId="4" xfId="3" applyFont="1" applyFill="1" applyBorder="1"/>
    <xf numFmtId="0" fontId="0" fillId="6" borderId="4" xfId="0" applyFill="1" applyBorder="1" applyAlignment="1">
      <alignment horizontal="center" wrapText="1"/>
    </xf>
    <xf numFmtId="0" fontId="5" fillId="0" borderId="4" xfId="3" applyFont="1" applyBorder="1"/>
    <xf numFmtId="14" fontId="14" fillId="0" borderId="2" xfId="3" applyNumberFormat="1" applyFont="1" applyBorder="1"/>
    <xf numFmtId="165" fontId="0" fillId="8" borderId="2" xfId="4" applyNumberFormat="1" applyFont="1" applyFill="1" applyBorder="1"/>
    <xf numFmtId="165" fontId="19" fillId="8" borderId="2" xfId="4" applyNumberFormat="1" applyFont="1" applyFill="1" applyBorder="1"/>
    <xf numFmtId="0" fontId="5" fillId="8" borderId="2" xfId="3" applyFont="1" applyFill="1" applyBorder="1"/>
    <xf numFmtId="0" fontId="36" fillId="20" borderId="25" xfId="0" applyFont="1" applyFill="1" applyBorder="1" applyAlignment="1">
      <alignment horizontal="left" indent="1"/>
    </xf>
    <xf numFmtId="165" fontId="21" fillId="10" borderId="9" xfId="4" applyNumberFormat="1" applyFont="1" applyFill="1" applyBorder="1"/>
    <xf numFmtId="165" fontId="21" fillId="10" borderId="2" xfId="4" applyNumberFormat="1" applyFont="1" applyFill="1" applyBorder="1"/>
    <xf numFmtId="175" fontId="10" fillId="0" borderId="0" xfId="1" applyNumberFormat="1" applyFont="1"/>
    <xf numFmtId="0" fontId="29" fillId="17" borderId="23" xfId="6" applyFont="1" applyFill="1" applyBorder="1" applyAlignment="1">
      <alignment horizontal="center" vertical="center" wrapText="1"/>
    </xf>
    <xf numFmtId="0" fontId="29" fillId="16" borderId="1" xfId="6" applyFont="1" applyFill="1" applyBorder="1" applyAlignment="1">
      <alignment horizontal="center" vertical="center"/>
    </xf>
    <xf numFmtId="42" fontId="29" fillId="16" borderId="1" xfId="5" applyFont="1" applyFill="1" applyBorder="1" applyAlignment="1" applyProtection="1">
      <alignment horizontal="center" vertical="center"/>
    </xf>
    <xf numFmtId="0" fontId="29" fillId="16" borderId="24" xfId="6" applyFont="1" applyFill="1" applyBorder="1" applyAlignment="1">
      <alignment horizontal="center" vertical="center"/>
    </xf>
    <xf numFmtId="0" fontId="10" fillId="0" borderId="0" xfId="6"/>
    <xf numFmtId="0" fontId="25" fillId="0" borderId="10" xfId="6" applyFont="1" applyBorder="1" applyAlignment="1">
      <alignment horizontal="center" vertical="center"/>
    </xf>
    <xf numFmtId="0" fontId="26" fillId="0" borderId="0" xfId="6" applyFont="1"/>
    <xf numFmtId="0" fontId="26" fillId="0" borderId="19" xfId="6" applyFont="1" applyBorder="1" applyAlignment="1">
      <alignment horizontal="centerContinuous" vertical="center"/>
    </xf>
    <xf numFmtId="0" fontId="26" fillId="0" borderId="21" xfId="6" applyFont="1" applyBorder="1" applyAlignment="1">
      <alignment horizontal="center" vertical="center"/>
    </xf>
    <xf numFmtId="0" fontId="26" fillId="0" borderId="24" xfId="6" applyFont="1" applyBorder="1" applyAlignment="1">
      <alignment horizontal="center" vertical="center"/>
    </xf>
    <xf numFmtId="0" fontId="29" fillId="0" borderId="24" xfId="6" applyFont="1" applyBorder="1" applyAlignment="1">
      <alignment horizontal="center" vertical="center"/>
    </xf>
    <xf numFmtId="0" fontId="26" fillId="0" borderId="21" xfId="6" applyFont="1" applyBorder="1" applyAlignment="1">
      <alignment vertical="center"/>
    </xf>
    <xf numFmtId="169" fontId="26" fillId="0" borderId="11" xfId="8" applyNumberFormat="1" applyFont="1" applyFill="1" applyBorder="1" applyAlignment="1" applyProtection="1">
      <alignment vertical="center"/>
    </xf>
    <xf numFmtId="0" fontId="26" fillId="0" borderId="0" xfId="6" applyFont="1" applyAlignment="1">
      <alignment horizontal="center" vertical="center"/>
    </xf>
    <xf numFmtId="0" fontId="26" fillId="0" borderId="24" xfId="6" applyFont="1" applyBorder="1" applyAlignment="1">
      <alignment vertical="center"/>
    </xf>
    <xf numFmtId="169" fontId="26" fillId="0" borderId="0" xfId="8" applyNumberFormat="1" applyFont="1" applyFill="1" applyBorder="1" applyAlignment="1" applyProtection="1">
      <alignment vertical="center"/>
    </xf>
    <xf numFmtId="169" fontId="25" fillId="0" borderId="10" xfId="6" applyNumberFormat="1" applyFont="1" applyBorder="1" applyAlignment="1">
      <alignment vertical="center"/>
    </xf>
    <xf numFmtId="42" fontId="0" fillId="0" borderId="0" xfId="5" applyFont="1" applyFill="1"/>
    <xf numFmtId="9" fontId="3" fillId="0" borderId="0" xfId="2" applyFont="1"/>
    <xf numFmtId="44" fontId="0" fillId="0" borderId="0" xfId="0" applyNumberFormat="1"/>
    <xf numFmtId="0" fontId="2" fillId="0" borderId="0" xfId="3" applyFont="1"/>
    <xf numFmtId="0" fontId="0" fillId="21" borderId="4" xfId="0" applyFill="1" applyBorder="1" applyAlignment="1">
      <alignment horizontal="center" wrapText="1"/>
    </xf>
    <xf numFmtId="0" fontId="17" fillId="21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174" fontId="0" fillId="0" borderId="2" xfId="0" applyNumberFormat="1" applyBorder="1"/>
    <xf numFmtId="0" fontId="10" fillId="0" borderId="2" xfId="0" applyFont="1" applyBorder="1"/>
    <xf numFmtId="176" fontId="0" fillId="0" borderId="0" xfId="0" applyNumberFormat="1"/>
    <xf numFmtId="0" fontId="5" fillId="0" borderId="6" xfId="3" applyFont="1" applyBorder="1"/>
    <xf numFmtId="166" fontId="31" fillId="0" borderId="25" xfId="1" applyNumberFormat="1" applyFont="1" applyFill="1" applyBorder="1" applyAlignment="1">
      <alignment vertical="center" wrapText="1"/>
    </xf>
    <xf numFmtId="17" fontId="0" fillId="0" borderId="2" xfId="0" applyNumberFormat="1" applyBorder="1"/>
    <xf numFmtId="2" fontId="8" fillId="0" borderId="2" xfId="0" applyNumberFormat="1" applyFont="1" applyBorder="1" applyAlignment="1">
      <alignment horizontal="center"/>
    </xf>
    <xf numFmtId="165" fontId="0" fillId="5" borderId="2" xfId="4" applyNumberFormat="1" applyFont="1" applyFill="1" applyBorder="1"/>
    <xf numFmtId="165" fontId="19" fillId="5" borderId="2" xfId="4" applyNumberFormat="1" applyFont="1" applyFill="1" applyBorder="1"/>
    <xf numFmtId="42" fontId="17" fillId="5" borderId="2" xfId="4" applyFont="1" applyFill="1" applyBorder="1" applyAlignment="1">
      <alignment horizontal="center" vertical="center"/>
    </xf>
    <xf numFmtId="14" fontId="37" fillId="3" borderId="2" xfId="3" applyNumberFormat="1" applyFont="1" applyFill="1" applyBorder="1"/>
    <xf numFmtId="0" fontId="14" fillId="6" borderId="6" xfId="3" applyFont="1" applyFill="1" applyBorder="1" applyAlignment="1">
      <alignment horizontal="center" wrapText="1"/>
    </xf>
    <xf numFmtId="0" fontId="14" fillId="6" borderId="8" xfId="3" applyFont="1" applyFill="1" applyBorder="1" applyAlignment="1">
      <alignment horizontal="center" wrapText="1"/>
    </xf>
    <xf numFmtId="0" fontId="14" fillId="6" borderId="4" xfId="3" applyFont="1" applyFill="1" applyBorder="1" applyAlignment="1">
      <alignment horizontal="center" wrapText="1"/>
    </xf>
    <xf numFmtId="0" fontId="14" fillId="6" borderId="6" xfId="3" applyFont="1" applyFill="1" applyBorder="1" applyAlignment="1">
      <alignment horizontal="center"/>
    </xf>
    <xf numFmtId="0" fontId="14" fillId="6" borderId="4" xfId="3" applyFont="1" applyFill="1" applyBorder="1" applyAlignment="1">
      <alignment horizontal="center"/>
    </xf>
    <xf numFmtId="0" fontId="14" fillId="6" borderId="8" xfId="3" applyFont="1" applyFill="1" applyBorder="1" applyAlignment="1">
      <alignment horizontal="center"/>
    </xf>
    <xf numFmtId="0" fontId="24" fillId="2" borderId="13" xfId="6" applyFont="1" applyFill="1" applyBorder="1" applyAlignment="1">
      <alignment horizontal="center" vertical="center"/>
    </xf>
    <xf numFmtId="0" fontId="33" fillId="6" borderId="6" xfId="13" applyFont="1" applyFill="1" applyBorder="1" applyAlignment="1">
      <alignment horizontal="left"/>
    </xf>
    <xf numFmtId="0" fontId="33" fillId="6" borderId="8" xfId="13" applyFont="1" applyFill="1" applyBorder="1" applyAlignment="1">
      <alignment horizontal="left"/>
    </xf>
    <xf numFmtId="0" fontId="33" fillId="6" borderId="4" xfId="13" applyFont="1" applyFill="1" applyBorder="1" applyAlignment="1">
      <alignment horizontal="left"/>
    </xf>
    <xf numFmtId="0" fontId="33" fillId="6" borderId="6" xfId="13" applyFont="1" applyFill="1" applyBorder="1" applyAlignment="1">
      <alignment horizontal="left" vertical="center"/>
    </xf>
    <xf numFmtId="0" fontId="33" fillId="6" borderId="8" xfId="13" applyFont="1" applyFill="1" applyBorder="1" applyAlignment="1">
      <alignment horizontal="left" vertical="center"/>
    </xf>
    <xf numFmtId="0" fontId="33" fillId="6" borderId="4" xfId="13" applyFont="1" applyFill="1" applyBorder="1" applyAlignment="1">
      <alignment horizontal="left" vertical="center"/>
    </xf>
  </cellXfs>
  <cellStyles count="18">
    <cellStyle name="Comma 10 2 2 2" xfId="10" xr:uid="{38A999F1-4354-FD46-8597-8179BC7C9543}"/>
    <cellStyle name="Millares" xfId="11" builtinId="3"/>
    <cellStyle name="Millares [0]" xfId="1" builtinId="6"/>
    <cellStyle name="Millares 4" xfId="7" xr:uid="{0ACCE83C-D7FB-FE4A-B0D7-11E342B9F3B7}"/>
    <cellStyle name="Moneda" xfId="12" builtinId="4"/>
    <cellStyle name="Moneda [0]" xfId="5" builtinId="7"/>
    <cellStyle name="Moneda [0] 2" xfId="4" xr:uid="{14D677D7-BB85-8E4A-A196-C5DEE4998EB9}"/>
    <cellStyle name="Moneda [0] 2 2" xfId="16" xr:uid="{9DDA27EC-0527-AA43-8DA9-17B7155EC640}"/>
    <cellStyle name="Moneda [0] 3" xfId="14" xr:uid="{C18B69ED-B15B-CA42-B880-841A16C1D43D}"/>
    <cellStyle name="Moneda 5" xfId="8" xr:uid="{017F5FE5-0EF8-9947-8AAC-78EA27BC18BA}"/>
    <cellStyle name="Normal" xfId="0" builtinId="0"/>
    <cellStyle name="Normal 10 10" xfId="9" xr:uid="{9EA26685-8B67-484E-AA10-1FEBC5092002}"/>
    <cellStyle name="Normal 2" xfId="3" xr:uid="{DC1F7794-460C-284F-8CEC-871E0AC1C300}"/>
    <cellStyle name="Normal 2 2" xfId="15" xr:uid="{8C288AE9-0342-EF45-84F3-4A10294C9797}"/>
    <cellStyle name="Normal 2 2 2" xfId="6" xr:uid="{F3D7768A-9353-0A47-A537-D98997BC3576}"/>
    <cellStyle name="Normal 3" xfId="13" xr:uid="{4DAD40B0-F929-DD46-AA89-3D7084F4035A}"/>
    <cellStyle name="Porcentaje" xfId="2" builtinId="5"/>
    <cellStyle name="Porcentaje 2" xfId="17" xr:uid="{733A3698-A35A-9F40-B3DF-DE7EA69BB2D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3C80-DE4A-3945-9424-70F35613EBF7}">
  <dimension ref="B1:S44"/>
  <sheetViews>
    <sheetView showGridLines="0" tabSelected="1" zoomScaleNormal="100" workbookViewId="0">
      <pane xSplit="3" ySplit="11" topLeftCell="K12" activePane="bottomRight" state="frozen"/>
      <selection pane="topRight" activeCell="D1" sqref="D1"/>
      <selection pane="bottomLeft" activeCell="A5" sqref="A5"/>
      <selection pane="bottomRight" activeCell="K32" sqref="K32"/>
    </sheetView>
  </sheetViews>
  <sheetFormatPr baseColWidth="10" defaultColWidth="10.81640625" defaultRowHeight="15.5" outlineLevelRow="2" outlineLevelCol="4"/>
  <cols>
    <col min="1" max="1" width="11.1796875" style="4" customWidth="1"/>
    <col min="2" max="2" width="41.1796875" style="4" customWidth="1"/>
    <col min="3" max="3" width="11.1796875" style="4" customWidth="1" outlineLevel="4"/>
    <col min="4" max="4" width="22.453125" style="4" customWidth="1" outlineLevel="4"/>
    <col min="5" max="5" width="25" style="4" customWidth="1" outlineLevel="3"/>
    <col min="6" max="6" width="25" style="4" customWidth="1" outlineLevel="2"/>
    <col min="7" max="7" width="25" style="4" customWidth="1" outlineLevel="3"/>
    <col min="8" max="8" width="25" style="4" customWidth="1" outlineLevel="1"/>
    <col min="9" max="9" width="25" style="4" customWidth="1"/>
    <col min="10" max="10" width="25" style="4" customWidth="1" outlineLevel="1"/>
    <col min="11" max="11" width="25" style="4" customWidth="1" outlineLevel="1" collapsed="1"/>
    <col min="12" max="12" width="25" style="4" customWidth="1"/>
    <col min="13" max="13" width="25" style="4" customWidth="1" outlineLevel="1"/>
    <col min="14" max="14" width="25" style="4" customWidth="1"/>
    <col min="15" max="15" width="25" style="4" customWidth="1" outlineLevel="1"/>
    <col min="16" max="16" width="25" style="4" customWidth="1"/>
    <col min="17" max="17" width="25" style="4" customWidth="1" outlineLevel="3"/>
    <col min="18" max="18" width="25" style="4" customWidth="1"/>
    <col min="19" max="19" width="25" style="4" customWidth="1" outlineLevel="1"/>
    <col min="20" max="20" width="9.1796875" style="4" bestFit="1" customWidth="1"/>
    <col min="21" max="21" width="11" style="4" bestFit="1" customWidth="1"/>
    <col min="22" max="16384" width="10.81640625" style="4"/>
  </cols>
  <sheetData>
    <row r="1" spans="2:19">
      <c r="B1" s="146" t="s">
        <v>0</v>
      </c>
      <c r="C1" s="146"/>
      <c r="D1" s="146"/>
      <c r="E1" s="9" t="s">
        <v>443</v>
      </c>
      <c r="F1" s="1" t="s">
        <v>50</v>
      </c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2:19" ht="16">
      <c r="B2" s="181" t="s">
        <v>1</v>
      </c>
      <c r="C2" s="146"/>
      <c r="D2" s="146"/>
      <c r="E2" s="232">
        <v>44531</v>
      </c>
      <c r="F2" s="233">
        <v>147.63999999999999</v>
      </c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2:19" ht="16">
      <c r="B3" s="182" t="s">
        <v>2</v>
      </c>
      <c r="C3" s="183">
        <v>0.1</v>
      </c>
      <c r="D3" s="230" t="s">
        <v>3</v>
      </c>
      <c r="E3" s="232">
        <v>45261</v>
      </c>
      <c r="F3" s="233">
        <v>156.08000000000001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2:19">
      <c r="B4" s="182" t="s">
        <v>4</v>
      </c>
      <c r="C4" s="183">
        <v>0.05</v>
      </c>
      <c r="D4" s="184" t="s">
        <v>5</v>
      </c>
      <c r="E4" s="231">
        <f>F2/F3</f>
        <v>0.94592516658124026</v>
      </c>
      <c r="F4" t="s">
        <v>434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19">
      <c r="B5" s="182" t="s">
        <v>6</v>
      </c>
      <c r="C5" s="183">
        <v>0.05</v>
      </c>
      <c r="D5" s="185" t="s">
        <v>7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2:19">
      <c r="B6" s="182" t="s">
        <v>8</v>
      </c>
      <c r="C6" s="183">
        <v>0.19</v>
      </c>
      <c r="D6" s="185" t="s">
        <v>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</row>
    <row r="8" spans="2:19" ht="31">
      <c r="B8" s="146"/>
      <c r="C8" s="3"/>
      <c r="D8" s="22" t="s">
        <v>10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</row>
    <row r="9" spans="2:19">
      <c r="B9" s="20" t="s">
        <v>441</v>
      </c>
      <c r="C9" s="21">
        <v>44561</v>
      </c>
      <c r="D9" s="12">
        <f>IFERROR(MATCH(D11,E9:S9,0),"")</f>
        <v>1</v>
      </c>
      <c r="E9" s="12" t="str">
        <f>$E$11</f>
        <v>&lt; 1 MMPCD</v>
      </c>
      <c r="F9" s="12" t="str">
        <f t="shared" ref="F9:G9" si="0">$E$11</f>
        <v>&lt; 1 MMPCD</v>
      </c>
      <c r="G9" s="12" t="str">
        <f t="shared" si="0"/>
        <v>&lt; 1 MMPCD</v>
      </c>
      <c r="H9" s="12" t="str">
        <f>$H$11</f>
        <v>1-3 MMPCD</v>
      </c>
      <c r="I9" s="12" t="str">
        <f>$H$11</f>
        <v>1-3 MMPCD</v>
      </c>
      <c r="J9" s="12" t="str">
        <f>$H$11</f>
        <v>1-3 MMPCD</v>
      </c>
      <c r="K9" s="12" t="str">
        <f>$K$11</f>
        <v>3-5 MMPCD</v>
      </c>
      <c r="L9" s="12" t="str">
        <f>$K$11</f>
        <v>3-5 MMPCD</v>
      </c>
      <c r="M9" s="12" t="str">
        <f>$K$11</f>
        <v>3-5 MMPCD</v>
      </c>
      <c r="N9" s="12" t="str">
        <f>$N$11</f>
        <v>5-15 MMPCD</v>
      </c>
      <c r="O9" s="12" t="str">
        <f>$N$11</f>
        <v>5-15 MMPCD</v>
      </c>
      <c r="P9" s="12" t="str">
        <f>$P$11</f>
        <v>15-50 MMPCD</v>
      </c>
      <c r="Q9" s="12" t="str">
        <f>$P$11</f>
        <v>15-50 MMPCD</v>
      </c>
      <c r="R9" s="12" t="str">
        <f>$R$11</f>
        <v>50-100 MMPCD</v>
      </c>
      <c r="S9" s="12" t="str">
        <f>$R$11</f>
        <v>50-100 MMPCD</v>
      </c>
    </row>
    <row r="10" spans="2:19">
      <c r="B10" s="237" t="s">
        <v>445</v>
      </c>
      <c r="C10" s="3"/>
      <c r="D10" s="12">
        <f>IFERROR(MATCH(D11&amp;D14,E10:S10,0),"")</f>
        <v>1</v>
      </c>
      <c r="E10" s="12" t="str">
        <f>+E11&amp;E14</f>
        <v>&lt; 1 MMPCDROTATIVO</v>
      </c>
      <c r="F10" s="12" t="str">
        <f>+E11&amp;F14</f>
        <v>&lt; 1 MMPCDTURBINA</v>
      </c>
      <c r="G10" s="12" t="str">
        <f>+E11&amp;G14</f>
        <v>&lt; 1 MMPCDCORIOLIS</v>
      </c>
      <c r="H10" s="12" t="str">
        <f>+H11&amp;H14</f>
        <v>1-3 MMPCDROTATIVO</v>
      </c>
      <c r="I10" s="12" t="str">
        <f>+H11&amp;I14</f>
        <v>1-3 MMPCDTURBINA</v>
      </c>
      <c r="J10" s="12" t="str">
        <f>+H11&amp;J14</f>
        <v>1-3 MMPCDCORIOLIS</v>
      </c>
      <c r="K10" s="12" t="str">
        <f>+J11&amp;K14</f>
        <v>ROTATIVO</v>
      </c>
      <c r="L10" s="12" t="str">
        <f>+K11&amp;L14</f>
        <v>3-5 MMPCDTURBINA</v>
      </c>
      <c r="M10" s="12" t="str">
        <f>+K11&amp;M14</f>
        <v>3-5 MMPCDULTRASONIDO</v>
      </c>
      <c r="N10" s="12" t="str">
        <f t="shared" ref="N10:R10" si="1">+N11&amp;N14</f>
        <v>5-15 MMPCDTURBINA</v>
      </c>
      <c r="O10" s="12" t="str">
        <f>+N11&amp;O14</f>
        <v>5-15 MMPCDULTRASONIDO</v>
      </c>
      <c r="P10" s="12" t="str">
        <f t="shared" si="1"/>
        <v>15-50 MMPCDTURBINA</v>
      </c>
      <c r="Q10" s="12" t="str">
        <f>+P11&amp;Q14</f>
        <v>15-50 MMPCDULTRASONIDO</v>
      </c>
      <c r="R10" s="12" t="str">
        <f t="shared" si="1"/>
        <v>50-100 MMPCDTURBINA</v>
      </c>
      <c r="S10" s="12" t="str">
        <f>+R11&amp;S14</f>
        <v>50-100 MMPCDULTRASONIDO</v>
      </c>
    </row>
    <row r="11" spans="2:19" ht="17" customHeight="1">
      <c r="B11" s="195" t="s">
        <v>11</v>
      </c>
      <c r="C11" s="146"/>
      <c r="D11" s="17" t="s">
        <v>12</v>
      </c>
      <c r="E11" s="238" t="s">
        <v>12</v>
      </c>
      <c r="F11" s="239"/>
      <c r="G11" s="240"/>
      <c r="H11" s="241" t="s">
        <v>13</v>
      </c>
      <c r="I11" s="243"/>
      <c r="J11" s="242"/>
      <c r="K11" s="241" t="s">
        <v>14</v>
      </c>
      <c r="L11" s="243"/>
      <c r="M11" s="242"/>
      <c r="N11" s="241" t="s">
        <v>15</v>
      </c>
      <c r="O11" s="242"/>
      <c r="P11" s="241" t="s">
        <v>16</v>
      </c>
      <c r="Q11" s="242"/>
      <c r="R11" s="241" t="s">
        <v>17</v>
      </c>
      <c r="S11" s="242"/>
    </row>
    <row r="12" spans="2:19">
      <c r="B12" s="186" t="s">
        <v>18</v>
      </c>
      <c r="C12" s="192" t="s">
        <v>19</v>
      </c>
      <c r="D12" s="198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</row>
    <row r="13" spans="2:19">
      <c r="B13" s="5" t="s">
        <v>20</v>
      </c>
      <c r="C13" s="193">
        <f>+IF(D13&gt;0,1,"")</f>
        <v>1</v>
      </c>
      <c r="D13" s="197">
        <f>+D15+D16</f>
        <v>229400672.71507025</v>
      </c>
      <c r="E13" s="235">
        <f t="shared" ref="E13:S13" si="2">+E15+E16</f>
        <v>229400672.71507025</v>
      </c>
      <c r="F13" s="235">
        <f t="shared" si="2"/>
        <v>236109468.03872132</v>
      </c>
      <c r="G13" s="235">
        <f t="shared" si="2"/>
        <v>265476331.21426338</v>
      </c>
      <c r="H13" s="235">
        <f t="shared" si="2"/>
        <v>236280486.43779755</v>
      </c>
      <c r="I13" s="235">
        <f t="shared" si="2"/>
        <v>238520841.30926389</v>
      </c>
      <c r="J13" s="235">
        <f t="shared" si="2"/>
        <v>326658040.77944082</v>
      </c>
      <c r="K13" s="235">
        <f t="shared" si="2"/>
        <v>412069233.58002681</v>
      </c>
      <c r="L13" s="235">
        <f t="shared" si="2"/>
        <v>414595802.49375522</v>
      </c>
      <c r="M13" s="235">
        <f t="shared" si="2"/>
        <v>912231104.07198477</v>
      </c>
      <c r="N13" s="235">
        <f t="shared" si="2"/>
        <v>473121315.86890638</v>
      </c>
      <c r="O13" s="235">
        <f t="shared" si="2"/>
        <v>980987469.19234872</v>
      </c>
      <c r="P13" s="235">
        <f t="shared" si="2"/>
        <v>459067830.67254663</v>
      </c>
      <c r="Q13" s="235">
        <f t="shared" si="2"/>
        <v>1044570437.0710098</v>
      </c>
      <c r="R13" s="235">
        <f t="shared" si="2"/>
        <v>482397977.4131521</v>
      </c>
      <c r="S13" s="235">
        <f t="shared" si="2"/>
        <v>1299888600.990005</v>
      </c>
    </row>
    <row r="14" spans="2:19">
      <c r="B14" s="6" t="s">
        <v>21</v>
      </c>
      <c r="C14" s="193">
        <f>+IF(D14&lt;&gt;"",1,"")</f>
        <v>1</v>
      </c>
      <c r="D14" s="225" t="s">
        <v>22</v>
      </c>
      <c r="E14" s="236" t="s">
        <v>22</v>
      </c>
      <c r="F14" s="236" t="s">
        <v>23</v>
      </c>
      <c r="G14" s="236" t="s">
        <v>24</v>
      </c>
      <c r="H14" s="236" t="s">
        <v>22</v>
      </c>
      <c r="I14" s="236" t="s">
        <v>23</v>
      </c>
      <c r="J14" s="236" t="s">
        <v>24</v>
      </c>
      <c r="K14" s="236" t="s">
        <v>22</v>
      </c>
      <c r="L14" s="236" t="s">
        <v>23</v>
      </c>
      <c r="M14" s="236" t="s">
        <v>25</v>
      </c>
      <c r="N14" s="236" t="s">
        <v>23</v>
      </c>
      <c r="O14" s="236" t="s">
        <v>25</v>
      </c>
      <c r="P14" s="236" t="s">
        <v>23</v>
      </c>
      <c r="Q14" s="236" t="s">
        <v>25</v>
      </c>
      <c r="R14" s="236" t="s">
        <v>23</v>
      </c>
      <c r="S14" s="236" t="s">
        <v>25</v>
      </c>
    </row>
    <row r="15" spans="2:19" hidden="1" outlineLevel="2">
      <c r="B15" s="6" t="s">
        <v>26</v>
      </c>
      <c r="C15" s="193">
        <v>1</v>
      </c>
      <c r="D15" s="10" cm="1">
        <f t="array" ref="D15">IFERROR(INDEX(E15:S15,$D$10)*C15,0)</f>
        <v>53654693.043695547</v>
      </c>
      <c r="E15" s="234">
        <f>+ERPC_DETALLE_COMPARATIVO_2023VF!E8*$E$4*(1+A+I+U*(1+IVA))</f>
        <v>53654693.043695547</v>
      </c>
      <c r="F15" s="234">
        <f>+ERPC_DETALLE_COMPARATIVO_2023VF!F8*$E$4*(1+A+I+U*(1+IVA))</f>
        <v>45400880.074817143</v>
      </c>
      <c r="G15" s="234">
        <f>+ERPC_DETALLE_COMPARATIVO_2023VF!G8*$E$4*(1+A+I+U*(1+IVA))</f>
        <v>89730351.542888656</v>
      </c>
      <c r="H15" s="234">
        <f>+ERPC_DETALLE_COMPARATIVO_2023VF!H8*$E$4*(1+A+I+U*(1+IVA))</f>
        <v>60534506.73896455</v>
      </c>
      <c r="I15" s="234">
        <f>+ERPC_DETALLE_COMPARATIVO_2023VF!I8*$E$4*(1+A+I+U*(1+IVA))</f>
        <v>61413386.816002958</v>
      </c>
      <c r="J15" s="234">
        <f>+ERPC_DETALLE_COMPARATIVO_2023VF!J8*$E$4*(1+A+I+U*(1+IVA))</f>
        <v>164513194.57870939</v>
      </c>
      <c r="K15" s="234">
        <f>+ERPC_DETALLE_COMPARATIVO_2023VF!K8*$E$4*(1+A+I+U*(1+IVA))</f>
        <v>75668133.423705682</v>
      </c>
      <c r="L15" s="234">
        <f>+ERPC_DETALLE_COMPARATIVO_2023VF!L8*$E$4*(1+A+I+U*(1+IVA))</f>
        <v>78194702.371757045</v>
      </c>
      <c r="M15" s="234">
        <f>+ERPC_DETALLE_COMPARATIVO_2023VF!M8*$E$4*(1+A+I+U*(1+IVA))</f>
        <v>560867395.65745711</v>
      </c>
      <c r="N15" s="234">
        <f>+ERPC_DETALLE_COMPARATIVO_2023VF!N8*$E$4*(1+A+I+U*(1+IVA))</f>
        <v>90630741.750558048</v>
      </c>
      <c r="O15" s="234">
        <f>+ERPC_DETALLE_COMPARATIVO_2023VF!O8*$E$4*(1+A+I+U*(1+IVA))</f>
        <v>598496895.07400048</v>
      </c>
      <c r="P15" s="234">
        <f>+ERPC_DETALLE_COMPARATIVO_2023VF!P8*$E$4*(1+A+I+U*(1+IVA))</f>
        <v>90630741.750558048</v>
      </c>
      <c r="Q15" s="234">
        <f>+ERPC_DETALLE_COMPARATIVO_2023VF!Q8*$E$4*(1+A+I+U*(1+IVA))</f>
        <v>676133348.14902115</v>
      </c>
      <c r="R15" s="234">
        <f>+ERPC_DETALLE_COMPARATIVO_2023VF!R8*$E$4*(1+A+I+U*(1+IVA))</f>
        <v>105636831.43015121</v>
      </c>
      <c r="S15" s="234">
        <f>+ERPC_DETALLE_COMPARATIVO_2023VF!S8*$E$4*(1+A+I+U*(1+IVA))</f>
        <v>923127455.00700414</v>
      </c>
    </row>
    <row r="16" spans="2:19" hidden="1" outlineLevel="2">
      <c r="B16" s="11" t="s">
        <v>27</v>
      </c>
      <c r="C16" s="193">
        <v>1</v>
      </c>
      <c r="D16" s="10" cm="1">
        <f t="array" ref="D16">IFERROR(INDEX(E16:S16,$D$10)*C16,0)</f>
        <v>175745979.67137471</v>
      </c>
      <c r="E16" s="234">
        <f>+ERPC_DETALLE_COMPARATIVO_2023VF!E9*$E$4*(1+A+I+U*(1+IVA))</f>
        <v>175745979.67137471</v>
      </c>
      <c r="F16" s="234">
        <f>+ERPC_DETALLE_COMPARATIVO_2023VF!F9*$E$4*(1+A+I+U*(1+IVA))</f>
        <v>190708587.96390417</v>
      </c>
      <c r="G16" s="234">
        <f>+ERPC_DETALLE_COMPARATIVO_2023VF!G9*$E$4*(1+A+I+U*(1+IVA))</f>
        <v>175745979.67137471</v>
      </c>
      <c r="H16" s="234">
        <f>+ERPC_DETALLE_COMPARATIVO_2023VF!H9*$E$4*(1+A+I+U*(1+IVA))</f>
        <v>175745979.69883299</v>
      </c>
      <c r="I16" s="234">
        <f>+ERPC_DETALLE_COMPARATIVO_2023VF!I9*$E$4*(1+A+I+U*(1+IVA))</f>
        <v>177107454.49326092</v>
      </c>
      <c r="J16" s="234">
        <f>+ERPC_DETALLE_COMPARATIVO_2023VF!J9*$E$4*(1+A+I+U*(1+IVA))</f>
        <v>162144846.20073143</v>
      </c>
      <c r="K16" s="234">
        <f>+ERPC_DETALLE_COMPARATIVO_2023VF!K9*$E$4*(1+A+I+U*(1+IVA))</f>
        <v>336401100.15632111</v>
      </c>
      <c r="L16" s="234">
        <f>+ERPC_DETALLE_COMPARATIVO_2023VF!L9*$E$4*(1+A+I+U*(1+IVA))</f>
        <v>336401100.12199819</v>
      </c>
      <c r="M16" s="234">
        <f>+ERPC_DETALLE_COMPARATIVO_2023VF!M9*$E$4*(1+A+I+U*(1+IVA))</f>
        <v>351363708.41452771</v>
      </c>
      <c r="N16" s="234">
        <f>+ERPC_DETALLE_COMPARATIVO_2023VF!N9*$E$4*(1+A+I+U*(1+IVA))</f>
        <v>382490574.1183483</v>
      </c>
      <c r="O16" s="234">
        <f>+ERPC_DETALLE_COMPARATIVO_2023VF!O9*$E$4*(1+A+I+U*(1+IVA))</f>
        <v>382490574.1183483</v>
      </c>
      <c r="P16" s="234">
        <f>+ERPC_DETALLE_COMPARATIVO_2023VF!P9*$E$4*(1+A+I+U*(1+IVA))</f>
        <v>368437088.92198861</v>
      </c>
      <c r="Q16" s="234">
        <f>+ERPC_DETALLE_COMPARATIVO_2023VF!Q9*$E$4*(1+A+I+U*(1+IVA))</f>
        <v>368437088.92198861</v>
      </c>
      <c r="R16" s="234">
        <f>+ERPC_DETALLE_COMPARATIVO_2023VF!R9*$E$4*(1+A+I+U*(1+IVA))</f>
        <v>376761145.98300087</v>
      </c>
      <c r="S16" s="234">
        <f>+ERPC_DETALLE_COMPARATIVO_2023VF!S9*$E$4*(1+A+I+U*(1+IVA))</f>
        <v>376761145.98300087</v>
      </c>
    </row>
    <row r="17" spans="2:19" collapsed="1">
      <c r="B17" s="5" t="s">
        <v>28</v>
      </c>
      <c r="C17" s="193">
        <f>+IF(D17&gt;0,1,"")</f>
        <v>1</v>
      </c>
      <c r="D17" s="197">
        <f>+D18+D19+D20</f>
        <v>173403454.6952495</v>
      </c>
      <c r="E17" s="235">
        <f t="shared" ref="E17" si="3">+E18+E19+E20</f>
        <v>173403454.6952495</v>
      </c>
      <c r="F17" s="235">
        <f t="shared" ref="F17:S17" si="4">+F18+F19+F20</f>
        <v>173403454.6952495</v>
      </c>
      <c r="G17" s="235">
        <f t="shared" si="4"/>
        <v>173403454.6952495</v>
      </c>
      <c r="H17" s="235">
        <f t="shared" ref="H17" si="5">+H18+H19+H20</f>
        <v>239639676.14776719</v>
      </c>
      <c r="I17" s="235">
        <f t="shared" si="4"/>
        <v>239639676.14776719</v>
      </c>
      <c r="J17" s="235">
        <f t="shared" si="4"/>
        <v>239639676.14776719</v>
      </c>
      <c r="K17" s="235">
        <f t="shared" ref="K17" si="6">+K18+K19+K20</f>
        <v>252770901.73207062</v>
      </c>
      <c r="L17" s="235">
        <f t="shared" si="4"/>
        <v>252770901.73207062</v>
      </c>
      <c r="M17" s="235">
        <f t="shared" si="4"/>
        <v>252770901.73207062</v>
      </c>
      <c r="N17" s="235">
        <f t="shared" si="4"/>
        <v>804132814.25929296</v>
      </c>
      <c r="O17" s="235">
        <f t="shared" si="4"/>
        <v>804132814.25929296</v>
      </c>
      <c r="P17" s="235">
        <f t="shared" si="4"/>
        <v>1133629833.2279363</v>
      </c>
      <c r="Q17" s="235">
        <f t="shared" si="4"/>
        <v>1133629833.2279363</v>
      </c>
      <c r="R17" s="235">
        <f t="shared" si="4"/>
        <v>1277273976.7699938</v>
      </c>
      <c r="S17" s="235">
        <f t="shared" si="4"/>
        <v>1277273976.7699938</v>
      </c>
    </row>
    <row r="18" spans="2:19" hidden="1" outlineLevel="1">
      <c r="B18" s="11" t="s">
        <v>29</v>
      </c>
      <c r="C18" s="224">
        <v>1</v>
      </c>
      <c r="D18" s="10" cm="1">
        <f t="array" ref="D18">IFERROR(INDEX(E18:S18,$D$9)*C18,0)</f>
        <v>70768372.061787799</v>
      </c>
      <c r="E18" s="234">
        <f>+ERPC_DETALLE_COMPARATIVO_2023VF!E11*$E$4*(1+A+I+U*(1+IVA))</f>
        <v>70768372.061787799</v>
      </c>
      <c r="F18" s="234">
        <f>+ERPC_DETALLE_COMPARATIVO_2023VF!F11*$E$4*(1+A+I+U*(1+IVA))</f>
        <v>70768372.061787799</v>
      </c>
      <c r="G18" s="234">
        <f>+ERPC_DETALLE_COMPARATIVO_2023VF!G11*$E$4*(1+A+I+U*(1+IVA))</f>
        <v>70768372.061787799</v>
      </c>
      <c r="H18" s="234">
        <f>+ERPC_DETALLE_COMPARATIVO_2023VF!H11*$E$4*(1+A+I+U*(1+IVA))</f>
        <v>70768372.061787799</v>
      </c>
      <c r="I18" s="234">
        <f>+ERPC_DETALLE_COMPARATIVO_2023VF!I11*$E$4*(1+A+I+U*(1+IVA))</f>
        <v>70768372.061787799</v>
      </c>
      <c r="J18" s="234">
        <f>+ERPC_DETALLE_COMPARATIVO_2023VF!J11*$E$4*(1+A+I+U*(1+IVA))</f>
        <v>70768372.061787799</v>
      </c>
      <c r="K18" s="234">
        <f>+ERPC_DETALLE_COMPARATIVO_2023VF!K11*$E$4*(1+A+I+U*(1+IVA))</f>
        <v>70768372.061787799</v>
      </c>
      <c r="L18" s="234">
        <f>+ERPC_DETALLE_COMPARATIVO_2023VF!L11*$E$4*(1+A+I+U*(1+IVA))</f>
        <v>70768372.061787799</v>
      </c>
      <c r="M18" s="234">
        <f>+ERPC_DETALLE_COMPARATIVO_2023VF!M11*$E$4*(1+A+I+U*(1+IVA))</f>
        <v>70768372.061787799</v>
      </c>
      <c r="N18" s="234">
        <f>+ERPC_DETALLE_COMPARATIVO_2023VF!N11*$E$4*(1+A+I+U*(1+IVA))</f>
        <v>353520552.25097388</v>
      </c>
      <c r="O18" s="234">
        <f>+ERPC_DETALLE_COMPARATIVO_2023VF!O11*$E$4*(1+A+I+U*(1+IVA))</f>
        <v>353520552.25097388</v>
      </c>
      <c r="P18" s="234">
        <f>+ERPC_DETALLE_COMPARATIVO_2023VF!P11*$E$4*(1+A+I+U*(1+IVA))</f>
        <v>589954269.8197335</v>
      </c>
      <c r="Q18" s="234">
        <f>+ERPC_DETALLE_COMPARATIVO_2023VF!Q11*$E$4*(1+A+I+U*(1+IVA))</f>
        <v>589954269.8197335</v>
      </c>
      <c r="R18" s="234">
        <f>+ERPC_DETALLE_COMPARATIVO_2023VF!R11*$E$4*(1+A+I+U*(1+IVA))</f>
        <v>718586410.99154282</v>
      </c>
      <c r="S18" s="234">
        <f>+ERPC_DETALLE_COMPARATIVO_2023VF!S11*$E$4*(1+A+I+U*(1+IVA))</f>
        <v>718586410.99154282</v>
      </c>
    </row>
    <row r="19" spans="2:19" hidden="1" outlineLevel="1">
      <c r="B19" s="11" t="s">
        <v>30</v>
      </c>
      <c r="C19" s="224">
        <v>1</v>
      </c>
      <c r="D19" s="10" cm="1">
        <f t="array" ref="D19">IFERROR(INDEX(E19:S19,$D$9)*C19,0)</f>
        <v>44247931.7113019</v>
      </c>
      <c r="E19" s="234">
        <f>+ERPC_DETALLE_COMPARATIVO_2023VF!E12*$E$4*(1+A+I+U*(1+IVA))</f>
        <v>44247931.7113019</v>
      </c>
      <c r="F19" s="234">
        <f>+ERPC_DETALLE_COMPARATIVO_2023VF!F12*$E$4*(1+A+I+U*(1+IVA))</f>
        <v>44247931.7113019</v>
      </c>
      <c r="G19" s="234">
        <f>+ERPC_DETALLE_COMPARATIVO_2023VF!G12*$E$4*(1+A+I+U*(1+IVA))</f>
        <v>44247931.7113019</v>
      </c>
      <c r="H19" s="234">
        <f>+ERPC_DETALLE_COMPARATIVO_2023VF!H12*$E$4*(1+A+I+U*(1+IVA))</f>
        <v>88495863.422603801</v>
      </c>
      <c r="I19" s="234">
        <f>+ERPC_DETALLE_COMPARATIVO_2023VF!I12*$E$4*(1+A+I+U*(1+IVA))</f>
        <v>88495863.422603801</v>
      </c>
      <c r="J19" s="234">
        <f>+ERPC_DETALLE_COMPARATIVO_2023VF!J12*$E$4*(1+A+I+U*(1+IVA))</f>
        <v>88495863.422603801</v>
      </c>
      <c r="K19" s="234">
        <f>+ERPC_DETALLE_COMPARATIVO_2023VF!K12*$E$4*(1+A+I+U*(1+IVA))</f>
        <v>88495863.422603801</v>
      </c>
      <c r="L19" s="234">
        <f>+ERPC_DETALLE_COMPARATIVO_2023VF!L12*$E$4*(1+A+I+U*(1+IVA))</f>
        <v>88495863.422603801</v>
      </c>
      <c r="M19" s="234">
        <f>+ERPC_DETALLE_COMPARATIVO_2023VF!M12*$E$4*(1+A+I+U*(1+IVA))</f>
        <v>88495863.422603801</v>
      </c>
      <c r="N19" s="234">
        <f>+ERPC_DETALLE_COMPARATIVO_2023VF!N12*$E$4*(1+A+I+U*(1+IVA))</f>
        <v>88495863.422603801</v>
      </c>
      <c r="O19" s="234">
        <f>+ERPC_DETALLE_COMPARATIVO_2023VF!O12*$E$4*(1+A+I+U*(1+IVA))</f>
        <v>88495863.422603801</v>
      </c>
      <c r="P19" s="234">
        <f>+ERPC_DETALLE_COMPARATIVO_2023VF!P12*$E$4*(1+A+I+U*(1+IVA))</f>
        <v>88495863.422603801</v>
      </c>
      <c r="Q19" s="234">
        <f>+ERPC_DETALLE_COMPARATIVO_2023VF!Q12*$E$4*(1+A+I+U*(1+IVA))</f>
        <v>88495863.422603801</v>
      </c>
      <c r="R19" s="234">
        <f>+ERPC_DETALLE_COMPARATIVO_2023VF!R12*$E$4*(1+A+I+U*(1+IVA))</f>
        <v>88495863.422603801</v>
      </c>
      <c r="S19" s="234">
        <f>+ERPC_DETALLE_COMPARATIVO_2023VF!S12*$E$4*(1+A+I+U*(1+IVA))</f>
        <v>88495863.422603801</v>
      </c>
    </row>
    <row r="20" spans="2:19" hidden="1" outlineLevel="1">
      <c r="B20" s="11" t="s">
        <v>27</v>
      </c>
      <c r="C20" s="224">
        <v>1</v>
      </c>
      <c r="D20" s="10" cm="1">
        <f t="array" ref="D20">IFERROR(INDEX(E20:S20,$D$9)*C20,0)</f>
        <v>58387150.922159791</v>
      </c>
      <c r="E20" s="234">
        <f>+ERPC_DETALLE_COMPARATIVO_2023VF!E13*$E$4*(1+A+I+U*(1+IVA))</f>
        <v>58387150.922159791</v>
      </c>
      <c r="F20" s="234">
        <f>+ERPC_DETALLE_COMPARATIVO_2023VF!F13*$E$4*(1+A+I+U*(1+IVA))</f>
        <v>58387150.922159791</v>
      </c>
      <c r="G20" s="234">
        <f>+ERPC_DETALLE_COMPARATIVO_2023VF!G13*$E$4*(1+A+I+U*(1+IVA))</f>
        <v>58387150.922159791</v>
      </c>
      <c r="H20" s="234">
        <f>+ERPC_DETALLE_COMPARATIVO_2023VF!H13*$E$4*(1+A+I+U*(1+IVA))</f>
        <v>80375440.663375586</v>
      </c>
      <c r="I20" s="234">
        <f>+ERPC_DETALLE_COMPARATIVO_2023VF!I13*$E$4*(1+A+I+U*(1+IVA))</f>
        <v>80375440.663375586</v>
      </c>
      <c r="J20" s="234">
        <f>+ERPC_DETALLE_COMPARATIVO_2023VF!J13*$E$4*(1+A+I+U*(1+IVA))</f>
        <v>80375440.663375586</v>
      </c>
      <c r="K20" s="234">
        <f>+ERPC_DETALLE_COMPARATIVO_2023VF!K13*$E$4*(1+A+I+U*(1+IVA))</f>
        <v>93506666.24767901</v>
      </c>
      <c r="L20" s="234">
        <f>+ERPC_DETALLE_COMPARATIVO_2023VF!L13*$E$4*(1+A+I+U*(1+IVA))</f>
        <v>93506666.24767901</v>
      </c>
      <c r="M20" s="234">
        <f>+ERPC_DETALLE_COMPARATIVO_2023VF!M13*$E$4*(1+A+I+U*(1+IVA))</f>
        <v>93506666.24767901</v>
      </c>
      <c r="N20" s="234">
        <f>+ERPC_DETALLE_COMPARATIVO_2023VF!N13*$E$4*(1+A+I+U*(1+IVA))</f>
        <v>362116398.58571529</v>
      </c>
      <c r="O20" s="234">
        <f>+ERPC_DETALLE_COMPARATIVO_2023VF!O13*$E$4*(1+A+I+U*(1+IVA))</f>
        <v>362116398.58571529</v>
      </c>
      <c r="P20" s="234">
        <f>+ERPC_DETALLE_COMPARATIVO_2023VF!P13*$E$4*(1+A+I+U*(1+IVA))</f>
        <v>455179699.98559886</v>
      </c>
      <c r="Q20" s="234">
        <f>+ERPC_DETALLE_COMPARATIVO_2023VF!Q13*$E$4*(1+A+I+U*(1+IVA))</f>
        <v>455179699.98559886</v>
      </c>
      <c r="R20" s="234">
        <f>+ERPC_DETALLE_COMPARATIVO_2023VF!R13*$E$4*(1+A+I+U*(1+IVA))</f>
        <v>470191702.35584706</v>
      </c>
      <c r="S20" s="234">
        <f>+ERPC_DETALLE_COMPARATIVO_2023VF!S13*$E$4*(1+A+I+U*(1+IVA))</f>
        <v>470191702.35584706</v>
      </c>
    </row>
    <row r="21" spans="2:19" collapsed="1">
      <c r="B21" s="8" t="s">
        <v>31</v>
      </c>
      <c r="C21" s="193">
        <f>+IF(D21&gt;0,1,"")</f>
        <v>1</v>
      </c>
      <c r="D21" s="197">
        <f>+D22+D23</f>
        <v>195797235.11408961</v>
      </c>
      <c r="E21" s="235">
        <f t="shared" ref="E21" si="7">+E22+E23</f>
        <v>195797235.11408961</v>
      </c>
      <c r="F21" s="235">
        <f t="shared" ref="F21:S21" si="8">+F22+F23</f>
        <v>195797235.11408961</v>
      </c>
      <c r="G21" s="235">
        <f t="shared" si="8"/>
        <v>195797235.11408961</v>
      </c>
      <c r="H21" s="235">
        <f t="shared" ref="H21" si="9">+H22+H23</f>
        <v>209010311.64940763</v>
      </c>
      <c r="I21" s="235">
        <f t="shared" si="8"/>
        <v>209010311.64940763</v>
      </c>
      <c r="J21" s="235">
        <f t="shared" si="8"/>
        <v>209010311.64940763</v>
      </c>
      <c r="K21" s="235">
        <f t="shared" ref="K21" si="10">+K22+K23</f>
        <v>349242218.30368745</v>
      </c>
      <c r="L21" s="235">
        <f t="shared" si="8"/>
        <v>349242218.30368745</v>
      </c>
      <c r="M21" s="235">
        <f t="shared" si="8"/>
        <v>349242218.30368745</v>
      </c>
      <c r="N21" s="235">
        <f t="shared" si="8"/>
        <v>497091795.10885012</v>
      </c>
      <c r="O21" s="235">
        <f t="shared" si="8"/>
        <v>497091795.10885012</v>
      </c>
      <c r="P21" s="235">
        <f t="shared" si="8"/>
        <v>808806845.41825807</v>
      </c>
      <c r="Q21" s="235">
        <f t="shared" si="8"/>
        <v>808806845.41825807</v>
      </c>
      <c r="R21" s="235">
        <f t="shared" si="8"/>
        <v>808806845.41825807</v>
      </c>
      <c r="S21" s="235">
        <f t="shared" si="8"/>
        <v>808806845.41825807</v>
      </c>
    </row>
    <row r="22" spans="2:19" hidden="1" outlineLevel="1">
      <c r="B22" s="11" t="s">
        <v>32</v>
      </c>
      <c r="C22" s="224">
        <v>1</v>
      </c>
      <c r="D22" s="10" cm="1">
        <f t="array" ref="D22">IFERROR(INDEX(E22:S22,$D$9)*C22,0)</f>
        <v>55139730.286391601</v>
      </c>
      <c r="E22" s="196">
        <f>+ERPC_DETALLE_COMPARATIVO_2023VF!E15*$E$4*(1+A+I+U*(1+IVA))</f>
        <v>55139730.286391601</v>
      </c>
      <c r="F22" s="7">
        <f>+ERPC_DETALLE_COMPARATIVO_2023VF!F15*$E$4*(1+A+I+U*(1+IVA))</f>
        <v>55139730.286391601</v>
      </c>
      <c r="G22" s="196">
        <f>+ERPC_DETALLE_COMPARATIVO_2023VF!G15*$E$4*(1+A+I+U*(1+IVA))</f>
        <v>55139730.286391601</v>
      </c>
      <c r="H22" s="196">
        <f>+ERPC_DETALLE_COMPARATIVO_2023VF!H15*$E$4*(1+A+I+U*(1+IVA))</f>
        <v>61266366.984879553</v>
      </c>
      <c r="I22" s="7">
        <f>+ERPC_DETALLE_COMPARATIVO_2023VF!I15*$E$4*(1+A+I+U*(1+IVA))</f>
        <v>61266366.984879553</v>
      </c>
      <c r="J22" s="196">
        <f>+ERPC_DETALLE_COMPARATIVO_2023VF!J15*$E$4*(1+A+I+U*(1+IVA))</f>
        <v>61266366.984879553</v>
      </c>
      <c r="K22" s="196">
        <f>+ERPC_DETALLE_COMPARATIVO_2023VF!K15*$E$4*(1+A+I+U*(1+IVA))</f>
        <v>201498273.63915941</v>
      </c>
      <c r="L22" s="7">
        <f>+ERPC_DETALLE_COMPARATIVO_2023VF!L15*$E$4*(1+A+I+U*(1+IVA))</f>
        <v>201498273.63915941</v>
      </c>
      <c r="M22" s="196">
        <f>+ERPC_DETALLE_COMPARATIVO_2023VF!M15*$E$4*(1+A+I+U*(1+IVA))</f>
        <v>201498273.63915941</v>
      </c>
      <c r="N22" s="7">
        <f>+ERPC_DETALLE_COMPARATIVO_2023VF!N15*$E$4*(1+A+I+U*(1+IVA))</f>
        <v>201498273.63915941</v>
      </c>
      <c r="O22" s="196">
        <f>+ERPC_DETALLE_COMPARATIVO_2023VF!O15*$E$4*(1+A+I+U*(1+IVA))</f>
        <v>201498273.63915941</v>
      </c>
      <c r="P22" s="7">
        <f>+ERPC_DETALLE_COMPARATIVO_2023VF!P15*$E$4*(1+A+I+U*(1+IVA))</f>
        <v>238258093.83008716</v>
      </c>
      <c r="Q22" s="196">
        <f>+ERPC_DETALLE_COMPARATIVO_2023VF!Q15*$E$4*(1+A+I+U*(1+IVA))</f>
        <v>238258093.83008716</v>
      </c>
      <c r="R22" s="7">
        <f>+ERPC_DETALLE_COMPARATIVO_2023VF!R15*$E$4*(1+A+I+U*(1+IVA))</f>
        <v>238258093.83008716</v>
      </c>
      <c r="S22" s="196">
        <f>+ERPC_DETALLE_COMPARATIVO_2023VF!S15*$E$4*(1+A+I+U*(1+IVA))</f>
        <v>238258093.83008716</v>
      </c>
    </row>
    <row r="23" spans="2:19" hidden="1" outlineLevel="1">
      <c r="B23" s="11" t="s">
        <v>27</v>
      </c>
      <c r="C23" s="224">
        <v>1</v>
      </c>
      <c r="D23" s="10" cm="1">
        <f t="array" ref="D23">IFERROR(INDEX(E23:S23,$D$9)*C23,0)</f>
        <v>140657504.82769799</v>
      </c>
      <c r="E23" s="196">
        <f>+ERPC_DETALLE_COMPARATIVO_2023VF!E16*$E$4*(1+A+I+U*(1+IVA))</f>
        <v>140657504.82769799</v>
      </c>
      <c r="F23" s="7">
        <f>+ERPC_DETALLE_COMPARATIVO_2023VF!F16*$E$4*(1+A+I+U*(1+IVA))</f>
        <v>140657504.82769799</v>
      </c>
      <c r="G23" s="196">
        <f>+ERPC_DETALLE_COMPARATIVO_2023VF!G16*$E$4*(1+A+I+U*(1+IVA))</f>
        <v>140657504.82769799</v>
      </c>
      <c r="H23" s="196">
        <f>+ERPC_DETALLE_COMPARATIVO_2023VF!H16*$E$4*(1+A+I+U*(1+IVA))</f>
        <v>147743944.66452807</v>
      </c>
      <c r="I23" s="7">
        <f>+ERPC_DETALLE_COMPARATIVO_2023VF!I16*$E$4*(1+A+I+U*(1+IVA))</f>
        <v>147743944.66452807</v>
      </c>
      <c r="J23" s="196">
        <f>+ERPC_DETALLE_COMPARATIVO_2023VF!J16*$E$4*(1+A+I+U*(1+IVA))</f>
        <v>147743944.66452807</v>
      </c>
      <c r="K23" s="196">
        <f>+ERPC_DETALLE_COMPARATIVO_2023VF!K16*$E$4*(1+A+I+U*(1+IVA))</f>
        <v>147743944.66452807</v>
      </c>
      <c r="L23" s="7">
        <f>+ERPC_DETALLE_COMPARATIVO_2023VF!L16*$E$4*(1+A+I+U*(1+IVA))</f>
        <v>147743944.66452807</v>
      </c>
      <c r="M23" s="196">
        <f>+ERPC_DETALLE_COMPARATIVO_2023VF!M16*$E$4*(1+A+I+U*(1+IVA))</f>
        <v>147743944.66452807</v>
      </c>
      <c r="N23" s="7">
        <f>+ERPC_DETALLE_COMPARATIVO_2023VF!N16*$E$4*(1+A+I+U*(1+IVA))</f>
        <v>295593521.46969068</v>
      </c>
      <c r="O23" s="196">
        <f>+ERPC_DETALLE_COMPARATIVO_2023VF!O16*$E$4*(1+A+I+U*(1+IVA))</f>
        <v>295593521.46969068</v>
      </c>
      <c r="P23" s="7">
        <f>+ERPC_DETALLE_COMPARATIVO_2023VF!P16*$E$4*(1+A+I+U*(1+IVA))</f>
        <v>570548751.58817089</v>
      </c>
      <c r="Q23" s="196">
        <f>+ERPC_DETALLE_COMPARATIVO_2023VF!Q16*$E$4*(1+A+I+U*(1+IVA))</f>
        <v>570548751.58817089</v>
      </c>
      <c r="R23" s="7">
        <f>+ERPC_DETALLE_COMPARATIVO_2023VF!R16*$E$4*(1+A+I+U*(1+IVA))</f>
        <v>570548751.58817089</v>
      </c>
      <c r="S23" s="196">
        <f>+ERPC_DETALLE_COMPARATIVO_2023VF!S16*$E$4*(1+A+I+U*(1+IVA))</f>
        <v>570548751.58817089</v>
      </c>
    </row>
    <row r="24" spans="2:19" collapsed="1">
      <c r="B24" s="8" t="s">
        <v>33</v>
      </c>
      <c r="C24" s="224">
        <v>1</v>
      </c>
      <c r="D24" s="197" cm="1">
        <f t="array" ref="D24">IFERROR(INDEX(E24:S24,$D$9)*C24,0)</f>
        <v>105913358.98339541</v>
      </c>
      <c r="E24" s="16">
        <f>+ERPC_DETALLE_COMPARATIVO_2023VF!E17*$E$4*(1+A+I+U*(1+IVA))</f>
        <v>105913358.98339541</v>
      </c>
      <c r="F24" s="16">
        <f>+ERPC_DETALLE_COMPARATIVO_2023VF!F17*$E$4*(1+A+I+U*(1+IVA))</f>
        <v>105913358.98339541</v>
      </c>
      <c r="G24" s="16">
        <f>+ERPC_DETALLE_COMPARATIVO_2023VF!G17*$E$4*(1+A+I+U*(1+IVA))</f>
        <v>105913358.98339541</v>
      </c>
      <c r="H24" s="16">
        <f>+ERPC_DETALLE_COMPARATIVO_2023VF!H17*$E$4*(1+A+I+U*(1+IVA))</f>
        <v>165489623.41155535</v>
      </c>
      <c r="I24" s="16">
        <f>+ERPC_DETALLE_COMPARATIVO_2023VF!I17*$E$4*(1+A+I+U*(1+IVA))</f>
        <v>165489623.41155535</v>
      </c>
      <c r="J24" s="16">
        <f>+ERPC_DETALLE_COMPARATIVO_2023VF!J17*$E$4*(1+A+I+U*(1+IVA))</f>
        <v>165489623.41155535</v>
      </c>
      <c r="K24" s="16">
        <f>+ERPC_DETALLE_COMPARATIVO_2023VF!K17*$E$4*(1+A+I+U*(1+IVA))</f>
        <v>238305057.71263969</v>
      </c>
      <c r="L24" s="16">
        <f>+ERPC_DETALLE_COMPARATIVO_2023VF!L17*$E$4*(1+A+I+U*(1+IVA))</f>
        <v>238305057.71263969</v>
      </c>
      <c r="M24" s="16">
        <f>+ERPC_DETALLE_COMPARATIVO_2023VF!M17*$E$4*(1+A+I+U*(1+IVA))</f>
        <v>238305057.71263969</v>
      </c>
      <c r="N24" s="16">
        <f>+ERPC_DETALLE_COMPARATIVO_2023VF!N17*$E$4*(1+A+I+U*(1+IVA))</f>
        <v>264783397.45848855</v>
      </c>
      <c r="O24" s="16">
        <f>+ERPC_DETALLE_COMPARATIVO_2023VF!O17*$E$4*(1+A+I+U*(1+IVA))</f>
        <v>264783397.45848855</v>
      </c>
      <c r="P24" s="16">
        <f>+ERPC_DETALLE_COMPARATIVO_2023VF!P17*$E$4*(1+A+I+U*(1+IVA))</f>
        <v>264783397.45848855</v>
      </c>
      <c r="Q24" s="16">
        <f>+ERPC_DETALLE_COMPARATIVO_2023VF!Q17*$E$4*(1+A+I+U*(1+IVA))</f>
        <v>264783397.45848855</v>
      </c>
      <c r="R24" s="16">
        <f>+ERPC_DETALLE_COMPARATIVO_2023VF!R17*$E$4*(1+A+I+U*(1+IVA))</f>
        <v>264783397.45848855</v>
      </c>
      <c r="S24" s="16">
        <f>+ERPC_DETALLE_COMPARATIVO_2023VF!S17*$E$4*(1+A+I+U*(1+IVA))</f>
        <v>264783397.45848855</v>
      </c>
    </row>
    <row r="25" spans="2:19">
      <c r="B25" s="8" t="s">
        <v>34</v>
      </c>
      <c r="C25" s="224">
        <v>1</v>
      </c>
      <c r="D25" s="197" cm="1">
        <f t="array" ref="D25">IFERROR(INDEX(E25:S25,$D$9)*C25,0)</f>
        <v>169024864.7167303</v>
      </c>
      <c r="E25" s="16">
        <f>+ERPC_DETALLE_COMPARATIVO_2023VF!E18*$E$4*(1+A+I+U*(1+IVA))</f>
        <v>169024864.7167303</v>
      </c>
      <c r="F25" s="16">
        <f>+ERPC_DETALLE_COMPARATIVO_2023VF!F18*$E$4*(1+A+I+U*(1+IVA))</f>
        <v>169024864.7167303</v>
      </c>
      <c r="G25" s="16">
        <f>+ERPC_DETALLE_COMPARATIVO_2023VF!G18*$E$4*(1+A+I+U*(1+IVA))</f>
        <v>169024864.7167303</v>
      </c>
      <c r="H25" s="16">
        <f>+ERPC_DETALLE_COMPARATIVO_2023VF!H18*$E$4*(1+A+I+U*(1+IVA))</f>
        <v>169024864.7167303</v>
      </c>
      <c r="I25" s="16">
        <f>+ERPC_DETALLE_COMPARATIVO_2023VF!I18*$E$4*(1+A+I+U*(1+IVA))</f>
        <v>169024864.7167303</v>
      </c>
      <c r="J25" s="16">
        <f>+ERPC_DETALLE_COMPARATIVO_2023VF!J18*$E$4*(1+A+I+U*(1+IVA))</f>
        <v>169024864.7167303</v>
      </c>
      <c r="K25" s="16">
        <f>+ERPC_DETALLE_COMPARATIVO_2023VF!K18*$E$4*(1+A+I+U*(1+IVA))</f>
        <v>169024864.7167303</v>
      </c>
      <c r="L25" s="16">
        <f>+ERPC_DETALLE_COMPARATIVO_2023VF!L18*$E$4*(1+A+I+U*(1+IVA))</f>
        <v>169024864.7167303</v>
      </c>
      <c r="M25" s="16">
        <f>+ERPC_DETALLE_COMPARATIVO_2023VF!M18*$E$4*(1+A+I+U*(1+IVA))</f>
        <v>169024864.7167303</v>
      </c>
      <c r="N25" s="16">
        <f>+ERPC_DETALLE_COMPARATIVO_2023VF!N18*$E$4*(1+A+I+U*(1+IVA))</f>
        <v>191190475.68458009</v>
      </c>
      <c r="O25" s="16">
        <f>+ERPC_DETALLE_COMPARATIVO_2023VF!O18*$E$4*(1+A+I+U*(1+IVA))</f>
        <v>191190475.68458009</v>
      </c>
      <c r="P25" s="16">
        <f>+ERPC_DETALLE_COMPARATIVO_2023VF!P18*$E$4*(1+A+I+U*(1+IVA))</f>
        <v>208383428.00429729</v>
      </c>
      <c r="Q25" s="16">
        <f>+ERPC_DETALLE_COMPARATIVO_2023VF!Q18*$E$4*(1+A+I+U*(1+IVA))</f>
        <v>208383428.00429729</v>
      </c>
      <c r="R25" s="16">
        <f>+ERPC_DETALLE_COMPARATIVO_2023VF!R18*$E$4*(1+A+I+U*(1+IVA))</f>
        <v>414283215.88332564</v>
      </c>
      <c r="S25" s="16">
        <f>+ERPC_DETALLE_COMPARATIVO_2023VF!S18*$E$4*(1+A+I+U*(1+IVA))</f>
        <v>414283215.88332564</v>
      </c>
    </row>
    <row r="26" spans="2:19">
      <c r="B26" s="186" t="s">
        <v>35</v>
      </c>
      <c r="C26" s="193">
        <f>+IF(D26&gt;0,1,"")</f>
        <v>1</v>
      </c>
      <c r="D26" s="197">
        <f>+SUM(D27:D30)</f>
        <v>186932234.35983318</v>
      </c>
      <c r="E26" s="16">
        <f t="shared" ref="E26" si="11">+SUM(E27:E30)</f>
        <v>269266495.20705283</v>
      </c>
      <c r="F26" s="16">
        <f t="shared" ref="F26:S26" si="12">+SUM(F27:F30)</f>
        <v>269266495.20705283</v>
      </c>
      <c r="G26" s="16">
        <f t="shared" si="12"/>
        <v>269266495.20705283</v>
      </c>
      <c r="H26" s="16">
        <f t="shared" ref="H26" si="13">+SUM(H27:H30)</f>
        <v>402642097.03326094</v>
      </c>
      <c r="I26" s="16">
        <f t="shared" si="12"/>
        <v>402642097.03326094</v>
      </c>
      <c r="J26" s="16">
        <f t="shared" si="12"/>
        <v>402642097.03326094</v>
      </c>
      <c r="K26" s="16">
        <f t="shared" ref="K26" si="14">+SUM(K27:K30)</f>
        <v>557684948.26129806</v>
      </c>
      <c r="L26" s="16">
        <f t="shared" si="12"/>
        <v>557684948.26129806</v>
      </c>
      <c r="M26" s="16">
        <f t="shared" si="12"/>
        <v>557684948.26129806</v>
      </c>
      <c r="N26" s="16">
        <f t="shared" si="12"/>
        <v>590923496.88085532</v>
      </c>
      <c r="O26" s="16">
        <f t="shared" si="12"/>
        <v>590923496.88085532</v>
      </c>
      <c r="P26" s="16">
        <f t="shared" si="12"/>
        <v>598874275.30089056</v>
      </c>
      <c r="Q26" s="16">
        <f t="shared" si="12"/>
        <v>598874275.30089056</v>
      </c>
      <c r="R26" s="16">
        <f t="shared" si="12"/>
        <v>663638792.81119478</v>
      </c>
      <c r="S26" s="16">
        <f t="shared" si="12"/>
        <v>663638792.81119478</v>
      </c>
    </row>
    <row r="27" spans="2:19" hidden="1" outlineLevel="1">
      <c r="B27" s="187" t="s">
        <v>36</v>
      </c>
      <c r="C27" s="224">
        <v>1</v>
      </c>
      <c r="D27" s="10" cm="1">
        <f t="array" ref="D27">IFERROR(INDEX(E27:S27,$D$9)*C27,0)</f>
        <v>132136381.72284484</v>
      </c>
      <c r="E27" s="13">
        <f>+ERPC_DETALLE_COMPARATIVO_2023VF!E20*$E$4*(1+A+I+U*(1+IVA))</f>
        <v>132136381.72284484</v>
      </c>
      <c r="F27" s="13">
        <f>+ERPC_DETALLE_COMPARATIVO_2023VF!F20*$E$4*(1+A+I+U*(1+IVA))</f>
        <v>132136381.72284484</v>
      </c>
      <c r="G27" s="13">
        <f>+ERPC_DETALLE_COMPARATIVO_2023VF!G20*$E$4*(1+A+I+U*(1+IVA))</f>
        <v>132136381.72284484</v>
      </c>
      <c r="H27" s="13">
        <f>+ERPC_DETALLE_COMPARATIVO_2023VF!H20*$E$4*(1+A+I+U*(1+IVA))</f>
        <v>207864301.08700156</v>
      </c>
      <c r="I27" s="13">
        <f>+ERPC_DETALLE_COMPARATIVO_2023VF!I20*$E$4*(1+A+I+U*(1+IVA))</f>
        <v>207864301.08700156</v>
      </c>
      <c r="J27" s="13">
        <f>+ERPC_DETALLE_COMPARATIVO_2023VF!J20*$E$4*(1+A+I+U*(1+IVA))</f>
        <v>207864301.08700156</v>
      </c>
      <c r="K27" s="13">
        <f>+ERPC_DETALLE_COMPARATIVO_2023VF!K20*$E$4*(1+A+I+U*(1+IVA))</f>
        <v>305550177.90625823</v>
      </c>
      <c r="L27" s="13">
        <f>+ERPC_DETALLE_COMPARATIVO_2023VF!L20*$E$4*(1+A+I+U*(1+IVA))</f>
        <v>305550177.90625823</v>
      </c>
      <c r="M27" s="13">
        <f>+ERPC_DETALLE_COMPARATIVO_2023VF!M20*$E$4*(1+A+I+U*(1+IVA))</f>
        <v>305550177.90625823</v>
      </c>
      <c r="N27" s="13">
        <f>+ERPC_DETALLE_COMPARATIVO_2023VF!N20*$E$4*(1+A+I+U*(1+IVA))</f>
        <v>305550177.90625823</v>
      </c>
      <c r="O27" s="13">
        <f>+ERPC_DETALLE_COMPARATIVO_2023VF!O20*$E$4*(1+A+I+U*(1+IVA))</f>
        <v>305550177.90625823</v>
      </c>
      <c r="P27" s="13">
        <f>+ERPC_DETALLE_COMPARATIVO_2023VF!P20*$E$4*(1+A+I+U*(1+IVA))</f>
        <v>305550177.90625823</v>
      </c>
      <c r="Q27" s="13">
        <f>+ERPC_DETALLE_COMPARATIVO_2023VF!Q20*$E$4*(1+A+I+U*(1+IVA))</f>
        <v>305550177.90625823</v>
      </c>
      <c r="R27" s="13">
        <f>+ERPC_DETALLE_COMPARATIVO_2023VF!R20*$E$4*(1+A+I+U*(1+IVA))</f>
        <v>305550177.90625823</v>
      </c>
      <c r="S27" s="13">
        <f>+ERPC_DETALLE_COMPARATIVO_2023VF!S20*$E$4*(1+A+I+U*(1+IVA))</f>
        <v>305550177.90625823</v>
      </c>
    </row>
    <row r="28" spans="2:19" hidden="1" outlineLevel="1">
      <c r="B28" s="187" t="s">
        <v>37</v>
      </c>
      <c r="C28" s="224">
        <v>1</v>
      </c>
      <c r="D28" s="10" cm="1">
        <f t="array" ref="D28">IFERROR(INDEX(E28:S28,$D$9)*C28,0)</f>
        <v>26043315.503493596</v>
      </c>
      <c r="E28" s="13">
        <f>+ERPC_DETALLE_COMPARATIVO_2023VF!E21*$E$4*(1+A+I+U*(1+IVA))</f>
        <v>26043315.503493596</v>
      </c>
      <c r="F28" s="13">
        <f>+ERPC_DETALLE_COMPARATIVO_2023VF!F21*$E$4*(1+A+I+U*(1+IVA))</f>
        <v>26043315.503493596</v>
      </c>
      <c r="G28" s="13">
        <f>+ERPC_DETALLE_COMPARATIVO_2023VF!G21*$E$4*(1+A+I+U*(1+IVA))</f>
        <v>26043315.503493596</v>
      </c>
      <c r="H28" s="13">
        <f>+ERPC_DETALLE_COMPARATIVO_2023VF!H21*$E$4*(1+A+I+U*(1+IVA))</f>
        <v>43069227.447626732</v>
      </c>
      <c r="I28" s="13">
        <f>+ERPC_DETALLE_COMPARATIVO_2023VF!I21*$E$4*(1+A+I+U*(1+IVA))</f>
        <v>43069227.447626732</v>
      </c>
      <c r="J28" s="13">
        <f>+ERPC_DETALLE_COMPARATIVO_2023VF!J21*$E$4*(1+A+I+U*(1+IVA))</f>
        <v>43069227.447626732</v>
      </c>
      <c r="K28" s="13">
        <f>+ERPC_DETALLE_COMPARATIVO_2023VF!K21*$E$4*(1+A+I+U*(1+IVA))</f>
        <v>86603980.892040491</v>
      </c>
      <c r="L28" s="13">
        <f>+ERPC_DETALLE_COMPARATIVO_2023VF!L21*$E$4*(1+A+I+U*(1+IVA))</f>
        <v>86603980.892040491</v>
      </c>
      <c r="M28" s="13">
        <f>+ERPC_DETALLE_COMPARATIVO_2023VF!M21*$E$4*(1+A+I+U*(1+IVA))</f>
        <v>86603980.892040491</v>
      </c>
      <c r="N28" s="13">
        <f>+ERPC_DETALLE_COMPARATIVO_2023VF!N21*$E$4*(1+A+I+U*(1+IVA))</f>
        <v>86603980.892040491</v>
      </c>
      <c r="O28" s="13">
        <f>+ERPC_DETALLE_COMPARATIVO_2023VF!O21*$E$4*(1+A+I+U*(1+IVA))</f>
        <v>86603980.892040491</v>
      </c>
      <c r="P28" s="13">
        <f>+ERPC_DETALLE_COMPARATIVO_2023VF!P21*$E$4*(1+A+I+U*(1+IVA))</f>
        <v>86603980.892040491</v>
      </c>
      <c r="Q28" s="13">
        <f>+ERPC_DETALLE_COMPARATIVO_2023VF!Q21*$E$4*(1+A+I+U*(1+IVA))</f>
        <v>86603980.892040491</v>
      </c>
      <c r="R28" s="13">
        <f>+ERPC_DETALLE_COMPARATIVO_2023VF!R21*$E$4*(1+A+I+U*(1+IVA))</f>
        <v>86603980.892040491</v>
      </c>
      <c r="S28" s="13">
        <f>+ERPC_DETALLE_COMPARATIVO_2023VF!S21*$E$4*(1+A+I+U*(1+IVA))</f>
        <v>86603980.892040491</v>
      </c>
    </row>
    <row r="29" spans="2:19" hidden="1" outlineLevel="1">
      <c r="B29" s="187" t="s">
        <v>38</v>
      </c>
      <c r="C29" s="224"/>
      <c r="D29" s="10" cm="1">
        <f t="array" ref="D29">IFERROR(INDEX(E29:S29,$D$9)*C29,0)</f>
        <v>0</v>
      </c>
      <c r="E29" s="13">
        <f>+ERPC_DETALLE_COMPARATIVO_2023VF!E22*$E$4*(1+A+I+U*(1+IVA))</f>
        <v>82334260.847219631</v>
      </c>
      <c r="F29" s="13">
        <f>+ERPC_DETALLE_COMPARATIVO_2023VF!F22*$E$4*(1+A+I+U*(1+IVA))</f>
        <v>82334260.847219631</v>
      </c>
      <c r="G29" s="13">
        <f>+ERPC_DETALLE_COMPARATIVO_2023VF!G22*$E$4*(1+A+I+U*(1+IVA))</f>
        <v>82334260.847219631</v>
      </c>
      <c r="H29" s="13">
        <f>+ERPC_DETALLE_COMPARATIVO_2023VF!H22*$E$4*(1+A+I+U*(1+IVA))</f>
        <v>115593296.80260508</v>
      </c>
      <c r="I29" s="13">
        <f>+ERPC_DETALLE_COMPARATIVO_2023VF!I22*$E$4*(1+A+I+U*(1+IVA))</f>
        <v>115593296.80260508</v>
      </c>
      <c r="J29" s="13">
        <f>+ERPC_DETALLE_COMPARATIVO_2023VF!J22*$E$4*(1+A+I+U*(1+IVA))</f>
        <v>115593296.80260508</v>
      </c>
      <c r="K29" s="13">
        <f>+ERPC_DETALLE_COMPARATIVO_2023VF!K22*$E$4*(1+A+I+U*(1+IVA))</f>
        <v>129415517.76697183</v>
      </c>
      <c r="L29" s="13">
        <f>+ERPC_DETALLE_COMPARATIVO_2023VF!L22*$E$4*(1+A+I+U*(1+IVA))</f>
        <v>129415517.76697183</v>
      </c>
      <c r="M29" s="13">
        <f>+ERPC_DETALLE_COMPARATIVO_2023VF!M22*$E$4*(1+A+I+U*(1+IVA))</f>
        <v>129415517.76697183</v>
      </c>
      <c r="N29" s="13">
        <f>+ERPC_DETALLE_COMPARATIVO_2023VF!N22*$E$4*(1+A+I+U*(1+IVA))</f>
        <v>160094639.02163711</v>
      </c>
      <c r="O29" s="13">
        <f>+ERPC_DETALLE_COMPARATIVO_2023VF!O22*$E$4*(1+A+I+U*(1+IVA))</f>
        <v>160094639.02163711</v>
      </c>
      <c r="P29" s="13">
        <f>+ERPC_DETALLE_COMPARATIVO_2023VF!P22*$E$4*(1+A+I+U*(1+IVA))</f>
        <v>160094639.02163711</v>
      </c>
      <c r="Q29" s="13">
        <f>+ERPC_DETALLE_COMPARATIVO_2023VF!Q22*$E$4*(1+A+I+U*(1+IVA))</f>
        <v>160094639.02163711</v>
      </c>
      <c r="R29" s="13">
        <f>+ERPC_DETALLE_COMPARATIVO_2023VF!R22*$E$4*(1+A+I+U*(1+IVA))</f>
        <v>160094639.02163711</v>
      </c>
      <c r="S29" s="13">
        <f>+ERPC_DETALLE_COMPARATIVO_2023VF!S22*$E$4*(1+A+I+U*(1+IVA))</f>
        <v>160094639.02163711</v>
      </c>
    </row>
    <row r="30" spans="2:19" hidden="1" outlineLevel="1">
      <c r="B30" s="187" t="s">
        <v>39</v>
      </c>
      <c r="C30" s="224">
        <v>1</v>
      </c>
      <c r="D30" s="10" cm="1">
        <f t="array" ref="D30">IFERROR(INDEX(E30:S30,$D$9)*C30,0)</f>
        <v>28752537.133494746</v>
      </c>
      <c r="E30" s="13">
        <f>+ERPC_DETALLE_COMPARATIVO_2023VF!E23*$E$4*(1+A+I+U*(1+IVA))</f>
        <v>28752537.133494746</v>
      </c>
      <c r="F30" s="13">
        <f>+ERPC_DETALLE_COMPARATIVO_2023VF!F23*$E$4*(1+A+I+U*(1+IVA))</f>
        <v>28752537.133494746</v>
      </c>
      <c r="G30" s="13">
        <f>+ERPC_DETALLE_COMPARATIVO_2023VF!G23*$E$4*(1+A+I+U*(1+IVA))</f>
        <v>28752537.133494746</v>
      </c>
      <c r="H30" s="13">
        <f>+ERPC_DETALLE_COMPARATIVO_2023VF!H23*$E$4*(1+A+I+U*(1+IVA))</f>
        <v>36115271.696027555</v>
      </c>
      <c r="I30" s="13">
        <f>+ERPC_DETALLE_COMPARATIVO_2023VF!I23*$E$4*(1+A+I+U*(1+IVA))</f>
        <v>36115271.696027555</v>
      </c>
      <c r="J30" s="13">
        <f>+ERPC_DETALLE_COMPARATIVO_2023VF!J23*$E$4*(1+A+I+U*(1+IVA))</f>
        <v>36115271.696027555</v>
      </c>
      <c r="K30" s="13">
        <f>+ERPC_DETALLE_COMPARATIVO_2023VF!K23*$E$4*(1+A+I+U*(1+IVA))</f>
        <v>36115271.696027555</v>
      </c>
      <c r="L30" s="13">
        <f>+ERPC_DETALLE_COMPARATIVO_2023VF!L23*$E$4*(1+A+I+U*(1+IVA))</f>
        <v>36115271.696027555</v>
      </c>
      <c r="M30" s="13">
        <f>+ERPC_DETALLE_COMPARATIVO_2023VF!M23*$E$4*(1+A+I+U*(1+IVA))</f>
        <v>36115271.696027555</v>
      </c>
      <c r="N30" s="13">
        <f>+ERPC_DETALLE_COMPARATIVO_2023VF!N23*$E$4*(1+A+I+U*(1+IVA))</f>
        <v>38674699.060919531</v>
      </c>
      <c r="O30" s="13">
        <f>+ERPC_DETALLE_COMPARATIVO_2023VF!O23*$E$4*(1+A+I+U*(1+IVA))</f>
        <v>38674699.060919531</v>
      </c>
      <c r="P30" s="13">
        <f>+ERPC_DETALLE_COMPARATIVO_2023VF!P23*$E$4*(1+A+I+U*(1+IVA))</f>
        <v>46625477.480954766</v>
      </c>
      <c r="Q30" s="13">
        <f>+ERPC_DETALLE_COMPARATIVO_2023VF!Q23*$E$4*(1+A+I+U*(1+IVA))</f>
        <v>46625477.480954766</v>
      </c>
      <c r="R30" s="13">
        <f>+ERPC_DETALLE_COMPARATIVO_2023VF!R23*$E$4*(1+A+I+U*(1+IVA))</f>
        <v>111389994.99125898</v>
      </c>
      <c r="S30" s="13">
        <f>+ERPC_DETALLE_COMPARATIVO_2023VF!S23*$E$4*(1+A+I+U*(1+IVA))</f>
        <v>111389994.99125898</v>
      </c>
    </row>
    <row r="31" spans="2:19" collapsed="1">
      <c r="B31" s="19" t="s">
        <v>40</v>
      </c>
      <c r="C31" s="194"/>
      <c r="D31" s="29">
        <f t="shared" ref="D31:S31" si="15">D13+D17+D21+D25+D26</f>
        <v>954558461.60097289</v>
      </c>
      <c r="E31" s="24">
        <f>E13+E17+E21+E25+E26</f>
        <v>1036892722.4481925</v>
      </c>
      <c r="F31" s="24">
        <f t="shared" si="15"/>
        <v>1043601517.7718436</v>
      </c>
      <c r="G31" s="24">
        <f t="shared" si="15"/>
        <v>1072968380.9473857</v>
      </c>
      <c r="H31" s="24">
        <f t="shared" ref="H31" si="16">H13+H17+H21+H25+H26</f>
        <v>1256597435.9849634</v>
      </c>
      <c r="I31" s="24">
        <f t="shared" si="15"/>
        <v>1258837790.8564301</v>
      </c>
      <c r="J31" s="24">
        <f t="shared" si="15"/>
        <v>1346974990.3266068</v>
      </c>
      <c r="K31" s="24">
        <f t="shared" ref="K31" si="17">K13+K17+K21+K25+K26</f>
        <v>1740792166.5938134</v>
      </c>
      <c r="L31" s="24">
        <f t="shared" si="15"/>
        <v>1743318735.5075417</v>
      </c>
      <c r="M31" s="24">
        <f t="shared" si="15"/>
        <v>2240954037.0857711</v>
      </c>
      <c r="N31" s="24">
        <f t="shared" si="15"/>
        <v>2556459897.802485</v>
      </c>
      <c r="O31" s="24">
        <f t="shared" si="15"/>
        <v>3064326051.125927</v>
      </c>
      <c r="P31" s="24">
        <f t="shared" si="15"/>
        <v>3208762212.6239285</v>
      </c>
      <c r="Q31" s="24">
        <f t="shared" si="15"/>
        <v>3794264819.0223918</v>
      </c>
      <c r="R31" s="24">
        <f t="shared" si="15"/>
        <v>3646400808.2959247</v>
      </c>
      <c r="S31" s="24">
        <f t="shared" si="15"/>
        <v>4463891431.872777</v>
      </c>
    </row>
    <row r="32" spans="2:19">
      <c r="B32" s="19" t="s">
        <v>41</v>
      </c>
      <c r="C32" s="188"/>
      <c r="D32" s="29">
        <f t="shared" ref="D32:S32" si="18">D13+D17+D21+D24+D25+D26</f>
        <v>1060471820.5843682</v>
      </c>
      <c r="E32" s="24">
        <f t="shared" si="18"/>
        <v>1142806081.4315877</v>
      </c>
      <c r="F32" s="24">
        <f t="shared" si="18"/>
        <v>1149514876.755239</v>
      </c>
      <c r="G32" s="24">
        <f t="shared" si="18"/>
        <v>1178881739.9307809</v>
      </c>
      <c r="H32" s="24">
        <f t="shared" ref="H32" si="19">H13+H17+H21+H24+H25+H26</f>
        <v>1422087059.3965192</v>
      </c>
      <c r="I32" s="24">
        <f t="shared" si="18"/>
        <v>1424327414.2679853</v>
      </c>
      <c r="J32" s="24">
        <f t="shared" si="18"/>
        <v>1512464613.738162</v>
      </c>
      <c r="K32" s="24">
        <f t="shared" ref="K32" si="20">K13+K17+K21+K24+K25+K26</f>
        <v>1979097224.3064528</v>
      </c>
      <c r="L32" s="24">
        <f t="shared" si="18"/>
        <v>1981623793.2201815</v>
      </c>
      <c r="M32" s="24">
        <f t="shared" si="18"/>
        <v>2479259094.7984109</v>
      </c>
      <c r="N32" s="24">
        <f t="shared" si="18"/>
        <v>2821243295.2609739</v>
      </c>
      <c r="O32" s="24">
        <f t="shared" si="18"/>
        <v>3329109448.5844154</v>
      </c>
      <c r="P32" s="24">
        <f t="shared" si="18"/>
        <v>3473545610.082417</v>
      </c>
      <c r="Q32" s="24">
        <f t="shared" si="18"/>
        <v>4059048216.4808803</v>
      </c>
      <c r="R32" s="24">
        <f t="shared" si="18"/>
        <v>3911184205.7544131</v>
      </c>
      <c r="S32" s="24">
        <f t="shared" si="18"/>
        <v>4728674829.3312654</v>
      </c>
    </row>
    <row r="33" spans="2:19" outlineLevel="1"/>
    <row r="34" spans="2:19" outlineLevel="1">
      <c r="B34" s="19" t="s">
        <v>42</v>
      </c>
      <c r="C34" s="184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2:19" outlineLevel="1">
      <c r="B35" s="19" t="s">
        <v>43</v>
      </c>
      <c r="C35" s="184"/>
      <c r="D35" s="36">
        <f>+SUM(D36:D38)</f>
        <v>165341048.12352523</v>
      </c>
      <c r="E35" s="37">
        <f t="shared" ref="E35:S35" si="21">+SUM(E36:E38)</f>
        <v>179602335.96766952</v>
      </c>
      <c r="F35" s="37">
        <f t="shared" si="21"/>
        <v>180764380.30029038</v>
      </c>
      <c r="G35" s="37">
        <f t="shared" si="21"/>
        <v>185851075.49274677</v>
      </c>
      <c r="H35" s="37">
        <f t="shared" ref="H35" si="22">+SUM(H36:H38)</f>
        <v>217657844.43063235</v>
      </c>
      <c r="I35" s="37">
        <f t="shared" si="21"/>
        <v>218045900.93792641</v>
      </c>
      <c r="J35" s="37">
        <f t="shared" si="21"/>
        <v>233312327.79944116</v>
      </c>
      <c r="K35" s="37">
        <f t="shared" ref="K35" si="23">+SUM(K36:K38)</f>
        <v>301526216.53691924</v>
      </c>
      <c r="L35" s="37">
        <f t="shared" si="21"/>
        <v>301963848.77125251</v>
      </c>
      <c r="M35" s="37">
        <f t="shared" si="21"/>
        <v>388160290.01196277</v>
      </c>
      <c r="N35" s="37">
        <f t="shared" si="21"/>
        <v>442809713.59207976</v>
      </c>
      <c r="O35" s="37">
        <f t="shared" si="21"/>
        <v>530778261.85273391</v>
      </c>
      <c r="P35" s="37">
        <f t="shared" si="21"/>
        <v>555796348.52808022</v>
      </c>
      <c r="Q35" s="37">
        <f t="shared" si="21"/>
        <v>657212467.61900866</v>
      </c>
      <c r="R35" s="37">
        <f t="shared" si="21"/>
        <v>631600636.07936835</v>
      </c>
      <c r="S35" s="37">
        <f t="shared" si="21"/>
        <v>773199880.09702086</v>
      </c>
    </row>
    <row r="36" spans="2:19" outlineLevel="2">
      <c r="B36" s="32" t="str">
        <f>D3&amp;" "&amp;TEXT(C3,"0%")</f>
        <v>Administración 10%</v>
      </c>
      <c r="C36" s="184"/>
      <c r="D36" s="33">
        <f>+ERPC_DETALLE_COMPARATIVO_2023VF!D$27*$E$4*(A)</f>
        <v>78921741.347744748</v>
      </c>
      <c r="E36" s="28">
        <f>+ERPC_DETALLE_COMPARATIVO_2023VF!E$27*$E$4*(A)</f>
        <v>85729038.648052275</v>
      </c>
      <c r="F36" s="28">
        <f>+ERPC_DETALLE_COMPARATIVO_2023VF!F$27*$E$4*(A)</f>
        <v>86283713.747155309</v>
      </c>
      <c r="G36" s="28">
        <f>+ERPC_DETALLE_COMPARATIVO_2023VF!G$27*$E$4*(A)</f>
        <v>88711730.54546386</v>
      </c>
      <c r="H36" s="28">
        <f>+ERPC_DETALLE_COMPARATIVO_2023VF!H$27*$E$4*(A)</f>
        <v>103893959.1554331</v>
      </c>
      <c r="I36" s="28">
        <f>+ERPC_DETALLE_COMPARATIVO_2023VF!I$27*$E$4*(A)</f>
        <v>104079188.99185032</v>
      </c>
      <c r="J36" s="28">
        <f>+ERPC_DETALLE_COMPARATIVO_2023VF!J$27*$E$4*(A)</f>
        <v>111366266.25271654</v>
      </c>
      <c r="K36" s="28">
        <f>+ERPC_DETALLE_COMPARATIVO_2023VF!K$27*$E$4*(A)</f>
        <v>143926595.00568938</v>
      </c>
      <c r="L36" s="28">
        <f>+ERPC_DETALLE_COMPARATIVO_2023VF!L$27*$E$4*(A)</f>
        <v>144135488.6736289</v>
      </c>
      <c r="M36" s="28">
        <f>+ERPC_DETALLE_COMPARATIVO_2023VF!M$27*$E$4*(A)</f>
        <v>185279374.7073808</v>
      </c>
      <c r="N36" s="28">
        <f>+ERPC_DETALLE_COMPARATIVO_2023VF!N$27*$E$4*(A)</f>
        <v>211365018.42104048</v>
      </c>
      <c r="O36" s="28">
        <f>+ERPC_DETALLE_COMPARATIVO_2023VF!O$27*$E$4*(A)</f>
        <v>253354778.92731929</v>
      </c>
      <c r="P36" s="28">
        <f>+ERPC_DETALLE_COMPARATIVO_2023VF!P$27*$E$4*(A)</f>
        <v>265296586.40958482</v>
      </c>
      <c r="Q36" s="28">
        <f>+ERPC_DETALLE_COMPARATIVO_2023VF!Q$27*$E$4*(A)</f>
        <v>313705235.14033824</v>
      </c>
      <c r="R36" s="28">
        <f>+ERPC_DETALLE_COMPARATIVO_2023VF!R$27*$E$4*(A)</f>
        <v>301480017.22165555</v>
      </c>
      <c r="S36" s="28">
        <f>+ERPC_DETALLE_COMPARATIVO_2023VF!S$27*$E$4*(A)</f>
        <v>369069155.17757559</v>
      </c>
    </row>
    <row r="37" spans="2:19" outlineLevel="2">
      <c r="B37" s="32" t="str">
        <f>D4&amp;" "&amp;TEXT(C4,"0%")</f>
        <v>Imprevistos 5%</v>
      </c>
      <c r="C37" s="184"/>
      <c r="D37" s="33">
        <f>+ERPC_DETALLE_COMPARATIVO_2023VF!D$27*$E$4*I</f>
        <v>39460870.673872374</v>
      </c>
      <c r="E37" s="28">
        <f>+ERPC_DETALLE_COMPARATIVO_2023VF!E$27*$E$4*I</f>
        <v>42864519.324026138</v>
      </c>
      <c r="F37" s="28">
        <f>+ERPC_DETALLE_COMPARATIVO_2023VF!F$27*$E$4*I</f>
        <v>43141856.873577654</v>
      </c>
      <c r="G37" s="28">
        <f>+ERPC_DETALLE_COMPARATIVO_2023VF!G$27*$E$4*I</f>
        <v>44355865.27273193</v>
      </c>
      <c r="H37" s="28">
        <f>+ERPC_DETALLE_COMPARATIVO_2023VF!H$27*$E$4*I</f>
        <v>51946979.577716552</v>
      </c>
      <c r="I37" s="28">
        <f>+ERPC_DETALLE_COMPARATIVO_2023VF!I$27*$E$4*I</f>
        <v>52039594.495925158</v>
      </c>
      <c r="J37" s="28">
        <f>+ERPC_DETALLE_COMPARATIVO_2023VF!J$27*$E$4*I</f>
        <v>55683133.126358271</v>
      </c>
      <c r="K37" s="28">
        <f>+ERPC_DETALLE_COMPARATIVO_2023VF!K$27*$E$4*I</f>
        <v>71963297.502844691</v>
      </c>
      <c r="L37" s="28">
        <f>+ERPC_DETALLE_COMPARATIVO_2023VF!L$27*$E$4*I</f>
        <v>72067744.336814448</v>
      </c>
      <c r="M37" s="28">
        <f>+ERPC_DETALLE_COMPARATIVO_2023VF!M$27*$E$4*I</f>
        <v>92639687.353690401</v>
      </c>
      <c r="N37" s="28">
        <f>+ERPC_DETALLE_COMPARATIVO_2023VF!N$27*$E$4*I</f>
        <v>105682509.21052024</v>
      </c>
      <c r="O37" s="28">
        <f>+ERPC_DETALLE_COMPARATIVO_2023VF!O$27*$E$4*I</f>
        <v>126677389.46365964</v>
      </c>
      <c r="P37" s="28">
        <f>+ERPC_DETALLE_COMPARATIVO_2023VF!P$27*$E$4*I</f>
        <v>132648293.20479241</v>
      </c>
      <c r="Q37" s="28">
        <f>+ERPC_DETALLE_COMPARATIVO_2023VF!Q$27*$E$4*I</f>
        <v>156852617.57016912</v>
      </c>
      <c r="R37" s="28">
        <f>+ERPC_DETALLE_COMPARATIVO_2023VF!R$27*$E$4*I</f>
        <v>150740008.61082777</v>
      </c>
      <c r="S37" s="28">
        <f>+ERPC_DETALLE_COMPARATIVO_2023VF!S$27*$E$4*I</f>
        <v>184534577.58878779</v>
      </c>
    </row>
    <row r="38" spans="2:19" outlineLevel="2">
      <c r="B38" s="32" t="str">
        <f>D5&amp;" "&amp;TEXT(C5,"0%")&amp;"+ IVA de Utilidad"</f>
        <v>Utilidad 5%+ IVA de Utilidad</v>
      </c>
      <c r="C38" s="184"/>
      <c r="D38" s="33">
        <f>+ERPC_DETALLE_COMPARATIVO_2023VF!D$27*$E$4*U*(1+IVA)</f>
        <v>46958436.101908125</v>
      </c>
      <c r="E38" s="28">
        <f>+ERPC_DETALLE_COMPARATIVO_2023VF!E$27*$E$4*U*(1+IVA)</f>
        <v>51008777.995591104</v>
      </c>
      <c r="F38" s="28">
        <f>+ERPC_DETALLE_COMPARATIVO_2023VF!F$27*$E$4*U*(1+IVA)</f>
        <v>51338809.679557405</v>
      </c>
      <c r="G38" s="28">
        <f>+ERPC_DETALLE_COMPARATIVO_2023VF!G$27*$E$4*U*(1+IVA)</f>
        <v>52783479.674550995</v>
      </c>
      <c r="H38" s="28">
        <f>+ERPC_DETALLE_COMPARATIVO_2023VF!H$27*$E$4*U*(1+IVA)</f>
        <v>61816905.69748269</v>
      </c>
      <c r="I38" s="28">
        <f>+ERPC_DETALLE_COMPARATIVO_2023VF!I$27*$E$4*U*(1+IVA)</f>
        <v>61927117.450150937</v>
      </c>
      <c r="J38" s="28">
        <f>+ERPC_DETALLE_COMPARATIVO_2023VF!J$27*$E$4*U*(1+IVA)</f>
        <v>66262928.420366339</v>
      </c>
      <c r="K38" s="28">
        <f>+ERPC_DETALLE_COMPARATIVO_2023VF!K$27*$E$4*U*(1+IVA)</f>
        <v>85636324.028385177</v>
      </c>
      <c r="L38" s="28">
        <f>+ERPC_DETALLE_COMPARATIVO_2023VF!L$27*$E$4*U*(1+IVA)</f>
        <v>85760615.760809183</v>
      </c>
      <c r="M38" s="28">
        <f>+ERPC_DETALLE_COMPARATIVO_2023VF!M$27*$E$4*U*(1+IVA)</f>
        <v>110241227.95089157</v>
      </c>
      <c r="N38" s="28">
        <f>+ERPC_DETALLE_COMPARATIVO_2023VF!N$27*$E$4*U*(1+IVA)</f>
        <v>125762185.96051908</v>
      </c>
      <c r="O38" s="28">
        <f>+ERPC_DETALLE_COMPARATIVO_2023VF!O$27*$E$4*U*(1+IVA)</f>
        <v>150746093.46175498</v>
      </c>
      <c r="P38" s="28">
        <f>+ERPC_DETALLE_COMPARATIVO_2023VF!P$27*$E$4*U*(1+IVA)</f>
        <v>157851468.91370296</v>
      </c>
      <c r="Q38" s="28">
        <f>+ERPC_DETALLE_COMPARATIVO_2023VF!Q$27*$E$4*U*(1+IVA)</f>
        <v>186654614.90850124</v>
      </c>
      <c r="R38" s="28">
        <f>+ERPC_DETALLE_COMPARATIVO_2023VF!R$27*$E$4*U*(1+IVA)</f>
        <v>179380610.24688503</v>
      </c>
      <c r="S38" s="28">
        <f>+ERPC_DETALLE_COMPARATIVO_2023VF!S$27*$E$4*U*(1+IVA)</f>
        <v>219596147.33065745</v>
      </c>
    </row>
    <row r="39" spans="2:19" outlineLevel="1">
      <c r="B39" s="19" t="s">
        <v>44</v>
      </c>
      <c r="C39" s="184"/>
      <c r="D39" s="34">
        <f>+SUM(D40:D42)</f>
        <v>183686520.39059538</v>
      </c>
      <c r="E39" s="35">
        <f t="shared" ref="E39:S39" si="24">+SUM(E40:E42)</f>
        <v>197947808.23473966</v>
      </c>
      <c r="F39" s="35">
        <f t="shared" si="24"/>
        <v>199109852.56736046</v>
      </c>
      <c r="G39" s="35">
        <f t="shared" si="24"/>
        <v>204196547.75981694</v>
      </c>
      <c r="H39" s="35">
        <f t="shared" ref="H39" si="25">+SUM(H40:H42)</f>
        <v>246322644.84792948</v>
      </c>
      <c r="I39" s="35">
        <f t="shared" si="24"/>
        <v>246710701.35522354</v>
      </c>
      <c r="J39" s="35">
        <f t="shared" si="24"/>
        <v>261977128.21673825</v>
      </c>
      <c r="K39" s="35">
        <f t="shared" ref="K39" si="26">+SUM(K40:K42)</f>
        <v>342803529.1378271</v>
      </c>
      <c r="L39" s="35">
        <f t="shared" si="24"/>
        <v>343241161.37216038</v>
      </c>
      <c r="M39" s="35">
        <f t="shared" si="24"/>
        <v>429437602.61287069</v>
      </c>
      <c r="N39" s="35">
        <f t="shared" si="24"/>
        <v>488673394.25975519</v>
      </c>
      <c r="O39" s="35">
        <f t="shared" si="24"/>
        <v>576641942.52040923</v>
      </c>
      <c r="P39" s="35">
        <f t="shared" si="24"/>
        <v>601660029.19575548</v>
      </c>
      <c r="Q39" s="35">
        <f t="shared" si="24"/>
        <v>703076148.28668392</v>
      </c>
      <c r="R39" s="35">
        <f t="shared" si="24"/>
        <v>677464316.74704361</v>
      </c>
      <c r="S39" s="35">
        <f t="shared" si="24"/>
        <v>819063560.76469612</v>
      </c>
    </row>
    <row r="40" spans="2:19" outlineLevel="2">
      <c r="B40" s="32" t="str">
        <f>+B36</f>
        <v>Administración 10%</v>
      </c>
      <c r="C40" s="184"/>
      <c r="D40" s="31">
        <f>+ERPC_DETALLE_COMPARATIVO_2023VF!D$32*$E$4*(A)</f>
        <v>87678530.019377276</v>
      </c>
      <c r="E40" s="31">
        <f>+ERPC_DETALLE_COMPARATIVO_2023VF!E$32*$E$4*(A)</f>
        <v>94485827.319684803</v>
      </c>
      <c r="F40" s="31">
        <f>+ERPC_DETALLE_COMPARATIVO_2023VF!F$32*$E$4*(A)</f>
        <v>95040502.418787822</v>
      </c>
      <c r="G40" s="31">
        <f>+ERPC_DETALLE_COMPARATIVO_2023VF!G$32*$E$4*(A)</f>
        <v>97468519.217096388</v>
      </c>
      <c r="H40" s="31">
        <f>+ERPC_DETALLE_COMPARATIVO_2023VF!H$32*$E$4*(A)</f>
        <v>117576441.45485893</v>
      </c>
      <c r="I40" s="31">
        <f>+ERPC_DETALLE_COMPARATIVO_2023VF!I$32*$E$4*(A)</f>
        <v>117761671.29127616</v>
      </c>
      <c r="J40" s="31">
        <f>+ERPC_DETALLE_COMPARATIVO_2023VF!J$32*$E$4*(A)</f>
        <v>125048748.55214237</v>
      </c>
      <c r="K40" s="31">
        <f>+ERPC_DETALLE_COMPARATIVO_2023VF!K$32*$E$4*(A)</f>
        <v>163629369.51686257</v>
      </c>
      <c r="L40" s="31">
        <f>+ERPC_DETALLE_COMPARATIVO_2023VF!L$32*$E$4*(A)</f>
        <v>163838263.18480209</v>
      </c>
      <c r="M40" s="31">
        <f>+ERPC_DETALLE_COMPARATIVO_2023VF!M$32*$E$4*(A)</f>
        <v>204982149.21855402</v>
      </c>
      <c r="N40" s="31">
        <f>+ERPC_DETALLE_COMPARATIVO_2023VF!N$32*$E$4*(A)</f>
        <v>233256990.1001218</v>
      </c>
      <c r="O40" s="31">
        <f>+ERPC_DETALLE_COMPARATIVO_2023VF!O$32*$E$4*(A)</f>
        <v>275246750.60640061</v>
      </c>
      <c r="P40" s="31">
        <f>+ERPC_DETALLE_COMPARATIVO_2023VF!P$32*$E$4*(A)</f>
        <v>287188558.08866614</v>
      </c>
      <c r="Q40" s="31">
        <f>+ERPC_DETALLE_COMPARATIVO_2023VF!Q$32*$E$4*(A)</f>
        <v>335597206.81941956</v>
      </c>
      <c r="R40" s="31">
        <f>+ERPC_DETALLE_COMPARATIVO_2023VF!R$32*$E$4*(A)</f>
        <v>323371988.90073681</v>
      </c>
      <c r="S40" s="31">
        <f>+ERPC_DETALLE_COMPARATIVO_2023VF!S$32*$E$4*(A)</f>
        <v>390961126.85665685</v>
      </c>
    </row>
    <row r="41" spans="2:19" outlineLevel="2">
      <c r="B41" s="32" t="str">
        <f>+B37</f>
        <v>Imprevistos 5%</v>
      </c>
      <c r="C41" s="184"/>
      <c r="D41" s="31">
        <f>+ERPC_DETALLE_COMPARATIVO_2023VF!D$32*$E$4*I</f>
        <v>43839265.009688638</v>
      </c>
      <c r="E41" s="31">
        <f>+ERPC_DETALLE_COMPARATIVO_2023VF!E$32*$E$4*I</f>
        <v>47242913.659842402</v>
      </c>
      <c r="F41" s="31">
        <f>+ERPC_DETALLE_COMPARATIVO_2023VF!F$32*$E$4*I</f>
        <v>47520251.209393911</v>
      </c>
      <c r="G41" s="31">
        <f>+ERPC_DETALLE_COMPARATIVO_2023VF!G$32*$E$4*I</f>
        <v>48734259.608548194</v>
      </c>
      <c r="H41" s="31">
        <f>+ERPC_DETALLE_COMPARATIVO_2023VF!H$32*$E$4*I</f>
        <v>58788220.727429464</v>
      </c>
      <c r="I41" s="31">
        <f>+ERPC_DETALLE_COMPARATIVO_2023VF!I$32*$E$4*I</f>
        <v>58880835.645638078</v>
      </c>
      <c r="J41" s="31">
        <f>+ERPC_DETALLE_COMPARATIVO_2023VF!J$32*$E$4*I</f>
        <v>62524374.276071183</v>
      </c>
      <c r="K41" s="31">
        <f>+ERPC_DETALLE_COMPARATIVO_2023VF!K$32*$E$4*I</f>
        <v>81814684.758431286</v>
      </c>
      <c r="L41" s="31">
        <f>+ERPC_DETALLE_COMPARATIVO_2023VF!L$32*$E$4*I</f>
        <v>81919131.592401043</v>
      </c>
      <c r="M41" s="31">
        <f>+ERPC_DETALLE_COMPARATIVO_2023VF!M$32*$E$4*I</f>
        <v>102491074.60927701</v>
      </c>
      <c r="N41" s="31">
        <f>+ERPC_DETALLE_COMPARATIVO_2023VF!N$32*$E$4*I</f>
        <v>116628495.0500609</v>
      </c>
      <c r="O41" s="31">
        <f>+ERPC_DETALLE_COMPARATIVO_2023VF!O$32*$E$4*I</f>
        <v>137623375.3032003</v>
      </c>
      <c r="P41" s="31">
        <f>+ERPC_DETALLE_COMPARATIVO_2023VF!P$32*$E$4*I</f>
        <v>143594279.04433307</v>
      </c>
      <c r="Q41" s="31">
        <f>+ERPC_DETALLE_COMPARATIVO_2023VF!Q$32*$E$4*I</f>
        <v>167798603.40970978</v>
      </c>
      <c r="R41" s="31">
        <f>+ERPC_DETALLE_COMPARATIVO_2023VF!R$32*$E$4*I</f>
        <v>161685994.4503684</v>
      </c>
      <c r="S41" s="31">
        <f>+ERPC_DETALLE_COMPARATIVO_2023VF!S$32*$E$4*I</f>
        <v>195480563.42832842</v>
      </c>
    </row>
    <row r="42" spans="2:19" outlineLevel="2">
      <c r="B42" s="32" t="str">
        <f>+B38</f>
        <v>Utilidad 5%+ IVA de Utilidad</v>
      </c>
      <c r="C42" s="184"/>
      <c r="D42" s="31">
        <f>+ERPC_DETALLE_COMPARATIVO_2023VF!D$32*$E$4*U*(1+IVA)</f>
        <v>52168725.361529477</v>
      </c>
      <c r="E42" s="31">
        <f>+ERPC_DETALLE_COMPARATIVO_2023VF!E$32*$E$4*U*(1+IVA)</f>
        <v>56219067.255212456</v>
      </c>
      <c r="F42" s="31">
        <f>+ERPC_DETALLE_COMPARATIVO_2023VF!F$32*$E$4*U*(1+IVA)</f>
        <v>56549098.93917875</v>
      </c>
      <c r="G42" s="31">
        <f>+ERPC_DETALLE_COMPARATIVO_2023VF!G$32*$E$4*U*(1+IVA)</f>
        <v>57993768.934172347</v>
      </c>
      <c r="H42" s="31">
        <f>+ERPC_DETALLE_COMPARATIVO_2023VF!H$32*$E$4*U*(1+IVA)</f>
        <v>69957982.665641055</v>
      </c>
      <c r="I42" s="31">
        <f>+ERPC_DETALLE_COMPARATIVO_2023VF!I$32*$E$4*U*(1+IVA)</f>
        <v>70068194.418309316</v>
      </c>
      <c r="J42" s="31">
        <f>+ERPC_DETALLE_COMPARATIVO_2023VF!J$32*$E$4*U*(1+IVA)</f>
        <v>74404005.388524711</v>
      </c>
      <c r="K42" s="31">
        <f>+ERPC_DETALLE_COMPARATIVO_2023VF!K$32*$E$4*U*(1+IVA)</f>
        <v>97359474.862533227</v>
      </c>
      <c r="L42" s="31">
        <f>+ERPC_DETALLE_COMPARATIVO_2023VF!L$32*$E$4*U*(1+IVA)</f>
        <v>97483766.594957232</v>
      </c>
      <c r="M42" s="31">
        <f>+ERPC_DETALLE_COMPARATIVO_2023VF!M$32*$E$4*U*(1+IVA)</f>
        <v>121964378.78503963</v>
      </c>
      <c r="N42" s="31">
        <f>+ERPC_DETALLE_COMPARATIVO_2023VF!N$32*$E$4*U*(1+IVA)</f>
        <v>138787909.10957247</v>
      </c>
      <c r="O42" s="31">
        <f>+ERPC_DETALLE_COMPARATIVO_2023VF!O$32*$E$4*U*(1+IVA)</f>
        <v>163771816.61080834</v>
      </c>
      <c r="P42" s="31">
        <f>+ERPC_DETALLE_COMPARATIVO_2023VF!P$32*$E$4*U*(1+IVA)</f>
        <v>170877192.06275636</v>
      </c>
      <c r="Q42" s="31">
        <f>+ERPC_DETALLE_COMPARATIVO_2023VF!Q$32*$E$4*U*(1+IVA)</f>
        <v>199680338.05755463</v>
      </c>
      <c r="R42" s="31">
        <f>+ERPC_DETALLE_COMPARATIVO_2023VF!R$32*$E$4*U*(1+IVA)</f>
        <v>192406333.3959384</v>
      </c>
      <c r="S42" s="31">
        <f>+ERPC_DETALLE_COMPARATIVO_2023VF!S$32*$E$4*U*(1+IVA)</f>
        <v>232621870.47971082</v>
      </c>
    </row>
    <row r="44" spans="2:19">
      <c r="D44"/>
    </row>
  </sheetData>
  <mergeCells count="6">
    <mergeCell ref="E11:G11"/>
    <mergeCell ref="N11:O11"/>
    <mergeCell ref="P11:Q11"/>
    <mergeCell ref="R11:S11"/>
    <mergeCell ref="H11:J11"/>
    <mergeCell ref="K11:M11"/>
  </mergeCells>
  <conditionalFormatting sqref="C15:C16 C18:C20 C22:C25 C27:C30">
    <cfRule type="cellIs" dxfId="1" priority="9" operator="equal">
      <formula>""</formula>
    </cfRule>
  </conditionalFormatting>
  <dataValidations count="2">
    <dataValidation type="list" allowBlank="1" showInputMessage="1" showErrorMessage="1" sqref="D14" xr:uid="{FC0C374F-6AEF-CE44-BFD0-9BA8FE36650E}">
      <formula1>"ROTATIVO,CORIOLIS,TURBINA,ULTRASONIDO,"</formula1>
    </dataValidation>
    <dataValidation type="list" allowBlank="1" showInputMessage="1" showErrorMessage="1" sqref="D11" xr:uid="{2271A77C-BA5E-604D-BFE2-E59F0B9EF19E}">
      <formula1>"&lt; 1 MMPCD,1-3 MMPCD,3-5 MMPCD,5-15 MMPCD,15-50 MMPCD,50-100 MMPCD"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D40B-D551-42ED-897A-1D0B4652A9DF}">
  <dimension ref="B1:T3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43" sqref="D43"/>
    </sheetView>
  </sheetViews>
  <sheetFormatPr baseColWidth="10" defaultColWidth="10.81640625" defaultRowHeight="15.5" outlineLevelRow="1" outlineLevelCol="1"/>
  <cols>
    <col min="1" max="1" width="11.1796875" style="4" customWidth="1"/>
    <col min="2" max="2" width="41.1796875" style="4" customWidth="1"/>
    <col min="3" max="3" width="11.1796875" style="4" customWidth="1" outlineLevel="1"/>
    <col min="4" max="4" width="22.453125" style="4" customWidth="1" outlineLevel="1"/>
    <col min="5" max="19" width="25" style="4" customWidth="1"/>
    <col min="20" max="20" width="9.1796875" style="4" bestFit="1" customWidth="1"/>
    <col min="21" max="21" width="11" style="4" bestFit="1" customWidth="1"/>
    <col min="22" max="16384" width="10.81640625" style="4"/>
  </cols>
  <sheetData>
    <row r="1" spans="2:20" ht="31">
      <c r="B1" s="146"/>
      <c r="C1" s="3"/>
      <c r="D1" s="22" t="s">
        <v>10</v>
      </c>
      <c r="E1" s="223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91"/>
      <c r="S1" s="191"/>
      <c r="T1" s="146"/>
    </row>
    <row r="2" spans="2:20">
      <c r="B2" s="20" t="s">
        <v>442</v>
      </c>
      <c r="C2" s="21">
        <v>45291</v>
      </c>
      <c r="D2" s="12">
        <f>IFERROR(MATCH(D4,E2:S2,0),"")</f>
        <v>1</v>
      </c>
      <c r="E2" s="12" t="str">
        <f>E4</f>
        <v>&lt; 1 MMPCD</v>
      </c>
      <c r="F2" s="12"/>
      <c r="G2" s="12" t="str">
        <f>+E2</f>
        <v>&lt; 1 MMPCD</v>
      </c>
      <c r="H2" s="12" t="str">
        <f>H4</f>
        <v>1-3 MMPCD</v>
      </c>
      <c r="I2" s="12" t="str">
        <f>H4</f>
        <v>1-3 MMPCD</v>
      </c>
      <c r="J2" s="12" t="str">
        <f>H4</f>
        <v>1-3 MMPCD</v>
      </c>
      <c r="K2" s="12" t="str">
        <f>+K4</f>
        <v>3-5 MMPCD</v>
      </c>
      <c r="L2" s="12" t="str">
        <f>+K4</f>
        <v>3-5 MMPCD</v>
      </c>
      <c r="M2" s="12" t="str">
        <f>+K4</f>
        <v>3-5 MMPCD</v>
      </c>
      <c r="N2" s="12" t="str">
        <f>N4</f>
        <v>5-15 MMPCD</v>
      </c>
      <c r="O2" s="12" t="str">
        <f>+N2</f>
        <v>5-15 MMPCD</v>
      </c>
      <c r="P2" s="12" t="str">
        <f>P4</f>
        <v>15-50 MMPCD</v>
      </c>
      <c r="Q2" s="12" t="str">
        <f>+P2</f>
        <v>15-50 MMPCD</v>
      </c>
      <c r="R2" s="12" t="str">
        <f>R4</f>
        <v>50-100 MMPCD</v>
      </c>
      <c r="S2" s="12" t="str">
        <f>+R2</f>
        <v>50-100 MMPCD</v>
      </c>
      <c r="T2" s="146"/>
    </row>
    <row r="3" spans="2:20">
      <c r="B3" s="23" t="s">
        <v>444</v>
      </c>
      <c r="C3" s="3"/>
      <c r="D3" s="12">
        <f>IFERROR(MATCH(D4&amp;D7,E3:S3,0),"")</f>
        <v>1</v>
      </c>
      <c r="E3" s="12" t="str">
        <f>+E4&amp;E7</f>
        <v>&lt; 1 MMPCDROTATIVO</v>
      </c>
      <c r="F3" s="12"/>
      <c r="G3" s="12" t="str">
        <f>+E4&amp;G7</f>
        <v>&lt; 1 MMPCDCORIOLIS</v>
      </c>
      <c r="H3" s="12" t="str">
        <f>+G4&amp;H7</f>
        <v>ROTATIVO</v>
      </c>
      <c r="I3" s="12" t="str">
        <f>+H4&amp;H7</f>
        <v>1-3 MMPCDROTATIVO</v>
      </c>
      <c r="J3" s="12" t="str">
        <f>+H4&amp;J7</f>
        <v>1-3 MMPCDCORIOLIS</v>
      </c>
      <c r="K3" s="12" t="str">
        <f>+K4&amp;K7</f>
        <v>3-5 MMPCDROTATIVO</v>
      </c>
      <c r="L3" s="12" t="str">
        <f>+K4&amp;L7</f>
        <v>3-5 MMPCDTURBINA</v>
      </c>
      <c r="M3" s="12" t="str">
        <f>+K4&amp;M7</f>
        <v>3-5 MMPCDULTRASONIDO</v>
      </c>
      <c r="N3" s="12" t="str">
        <f t="shared" ref="N3:R3" si="0">+N4&amp;N7</f>
        <v>5-15 MMPCDTURBINA</v>
      </c>
      <c r="O3" s="12" t="str">
        <f>+N4&amp;O7</f>
        <v>5-15 MMPCDULTRASONIDO</v>
      </c>
      <c r="P3" s="12" t="str">
        <f t="shared" si="0"/>
        <v>15-50 MMPCDTURBINA</v>
      </c>
      <c r="Q3" s="12" t="str">
        <f>+P4&amp;Q7</f>
        <v>15-50 MMPCDULTRASONIDO</v>
      </c>
      <c r="R3" s="12" t="str">
        <f t="shared" si="0"/>
        <v>50-100 MMPCDTURBINA</v>
      </c>
      <c r="S3" s="12" t="str">
        <f>+R4&amp;S7</f>
        <v>50-100 MMPCDULTRASONIDO</v>
      </c>
      <c r="T3" s="146"/>
    </row>
    <row r="4" spans="2:20" ht="17" customHeight="1">
      <c r="B4" s="3" t="s">
        <v>11</v>
      </c>
      <c r="C4" s="146"/>
      <c r="D4" s="17" t="s">
        <v>12</v>
      </c>
      <c r="E4" s="238" t="s">
        <v>12</v>
      </c>
      <c r="F4" s="239"/>
      <c r="G4" s="240"/>
      <c r="H4" s="241" t="s">
        <v>13</v>
      </c>
      <c r="I4" s="243"/>
      <c r="J4" s="242"/>
      <c r="K4" s="241" t="s">
        <v>14</v>
      </c>
      <c r="L4" s="243"/>
      <c r="M4" s="242"/>
      <c r="N4" s="241" t="s">
        <v>15</v>
      </c>
      <c r="O4" s="242"/>
      <c r="P4" s="241" t="s">
        <v>16</v>
      </c>
      <c r="Q4" s="242"/>
      <c r="R4" s="241" t="s">
        <v>17</v>
      </c>
      <c r="S4" s="242"/>
      <c r="T4" s="146"/>
    </row>
    <row r="5" spans="2:20">
      <c r="B5" s="186" t="s">
        <v>18</v>
      </c>
      <c r="C5" s="186" t="s">
        <v>19</v>
      </c>
      <c r="D5" s="18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46"/>
    </row>
    <row r="6" spans="2:20">
      <c r="B6" s="5" t="s">
        <v>20</v>
      </c>
      <c r="C6" s="193">
        <f>+IF(D6&gt;0,1,"")</f>
        <v>1</v>
      </c>
      <c r="D6" s="15">
        <f>+D8+D9</f>
        <v>200508152</v>
      </c>
      <c r="E6" s="14">
        <f t="shared" ref="E6:S6" si="1">+E8+E9</f>
        <v>200508152</v>
      </c>
      <c r="F6" s="14">
        <f t="shared" si="1"/>
        <v>206371989</v>
      </c>
      <c r="G6" s="14">
        <f t="shared" si="1"/>
        <v>232040159</v>
      </c>
      <c r="H6" s="14">
        <f t="shared" si="1"/>
        <v>206521468</v>
      </c>
      <c r="I6" s="14">
        <f t="shared" si="1"/>
        <v>208479655</v>
      </c>
      <c r="J6" s="14">
        <f t="shared" si="1"/>
        <v>285516164</v>
      </c>
      <c r="K6" s="14">
        <f t="shared" si="1"/>
        <v>360170001</v>
      </c>
      <c r="L6" s="14">
        <f t="shared" si="1"/>
        <v>362378354</v>
      </c>
      <c r="M6" s="14">
        <f t="shared" ref="M6" si="2">+M8+M9</f>
        <v>797337561</v>
      </c>
      <c r="N6" s="14">
        <f t="shared" si="1"/>
        <v>413532705</v>
      </c>
      <c r="O6" s="14">
        <f t="shared" si="1"/>
        <v>857434210</v>
      </c>
      <c r="P6" s="14">
        <f t="shared" si="1"/>
        <v>401249226</v>
      </c>
      <c r="Q6" s="14">
        <f t="shared" si="1"/>
        <v>913009040</v>
      </c>
      <c r="R6" s="14">
        <f t="shared" si="1"/>
        <v>421640991</v>
      </c>
      <c r="S6" s="14">
        <f t="shared" si="1"/>
        <v>1136170431</v>
      </c>
      <c r="T6" s="146"/>
    </row>
    <row r="7" spans="2:20">
      <c r="B7" s="6" t="s">
        <v>21</v>
      </c>
      <c r="C7" s="193">
        <f>+IF(D7&lt;&gt;"",1,"")</f>
        <v>1</v>
      </c>
      <c r="D7" s="225" t="s">
        <v>22</v>
      </c>
      <c r="E7" s="18" t="s">
        <v>22</v>
      </c>
      <c r="F7" s="18" t="s">
        <v>23</v>
      </c>
      <c r="G7" s="18" t="s">
        <v>24</v>
      </c>
      <c r="H7" s="18" t="s">
        <v>22</v>
      </c>
      <c r="I7" s="18" t="s">
        <v>23</v>
      </c>
      <c r="J7" s="18" t="s">
        <v>24</v>
      </c>
      <c r="K7" s="18" t="s">
        <v>22</v>
      </c>
      <c r="L7" s="18" t="s">
        <v>23</v>
      </c>
      <c r="M7" s="18" t="s">
        <v>25</v>
      </c>
      <c r="N7" s="18" t="s">
        <v>23</v>
      </c>
      <c r="O7" s="18" t="s">
        <v>25</v>
      </c>
      <c r="P7" s="18" t="s">
        <v>23</v>
      </c>
      <c r="Q7" s="18" t="s">
        <v>25</v>
      </c>
      <c r="R7" s="18" t="s">
        <v>23</v>
      </c>
      <c r="S7" s="18" t="s">
        <v>25</v>
      </c>
      <c r="T7" s="146"/>
    </row>
    <row r="8" spans="2:20" hidden="1" outlineLevel="1">
      <c r="B8" s="6" t="s">
        <v>26</v>
      </c>
      <c r="C8" s="193">
        <v>1</v>
      </c>
      <c r="D8" s="10" cm="1">
        <f t="array" ref="D8">IFERROR(INDEX(E8:S8,$D$3)*C8,0)</f>
        <v>46897000</v>
      </c>
      <c r="E8" s="7">
        <f>+'SKID MEDICION'!F59</f>
        <v>46897000</v>
      </c>
      <c r="F8" s="7">
        <f>+'SKID MEDICION'!M58</f>
        <v>39682737</v>
      </c>
      <c r="G8" s="7">
        <f>+'SKID MEDICION'!T58</f>
        <v>78429007</v>
      </c>
      <c r="H8" s="7">
        <f>+'SKID MEDICION'!Z59</f>
        <v>52910315.976000004</v>
      </c>
      <c r="I8" s="7">
        <f>+'SKID MEDICION'!AH58+'SKID MEDICION'!AH59</f>
        <v>53678503</v>
      </c>
      <c r="J8" s="7">
        <f>+'SKID MEDICION'!AO58+'SKID MEDICION'!AN59</f>
        <v>143793112</v>
      </c>
      <c r="K8" s="7">
        <f>+'SKID MEDICION'!AU58</f>
        <v>66137894.969999999</v>
      </c>
      <c r="L8" s="7">
        <f>+'SKID MEDICION'!BC58+'SKID MEDICION'!BC59</f>
        <v>68346248</v>
      </c>
      <c r="M8" s="7">
        <f>+'SKID MEDICION'!BJ58</f>
        <v>490227355</v>
      </c>
      <c r="N8" s="7">
        <f>+'SKID MEDICION'!BQ58+'SKID MEDICION'!BQ59</f>
        <v>79215995</v>
      </c>
      <c r="O8" s="7">
        <f>+'SKID MEDICION'!BX58+'SKID MEDICION'!BX59</f>
        <v>523117500</v>
      </c>
      <c r="P8" s="7">
        <f>+'SKID MEDICION'!CE58+'SKID MEDICION'!CE59</f>
        <v>79215995</v>
      </c>
      <c r="Q8" s="7">
        <f>+'SKID MEDICION'!CL58+'SKID MEDICION'!CL59</f>
        <v>590975809</v>
      </c>
      <c r="R8" s="7">
        <f>+'SKID MEDICION'!CS58+'SKID MEDICION'!CS59</f>
        <v>92332100</v>
      </c>
      <c r="S8" s="7">
        <f>+'SKID MEDICION'!CZ58+'SKID MEDICION'!CZ59</f>
        <v>806861540</v>
      </c>
      <c r="T8" s="146"/>
    </row>
    <row r="9" spans="2:20" hidden="1" outlineLevel="1">
      <c r="B9" s="11" t="s">
        <v>27</v>
      </c>
      <c r="C9" s="193">
        <v>1</v>
      </c>
      <c r="D9" s="10" cm="1">
        <f t="array" ref="D9">IFERROR(INDEX(E9:S9,$D$3)*C9,0)</f>
        <v>153611152</v>
      </c>
      <c r="E9" s="7">
        <f>+'SKID MEDICION'!G146-E8</f>
        <v>153611152</v>
      </c>
      <c r="F9" s="7">
        <f>+'SKID MEDICION'!N146-F8</f>
        <v>166689252</v>
      </c>
      <c r="G9" s="7">
        <f>+'SKID MEDICION'!U146-G8</f>
        <v>153611152</v>
      </c>
      <c r="H9" s="7">
        <f>'SKID MEDICION'!AB146-H8</f>
        <v>153611152.02399999</v>
      </c>
      <c r="I9" s="7">
        <f>+'SKID MEDICION'!AI146-I8</f>
        <v>154801152</v>
      </c>
      <c r="J9" s="7">
        <f>+'SKID MEDICION'!AP146-J8</f>
        <v>141723052</v>
      </c>
      <c r="K9" s="7">
        <f>'SKID MEDICION'!AW146-K8</f>
        <v>294032106.02999997</v>
      </c>
      <c r="L9" s="7">
        <f>+'SKID MEDICION'!BD146-L8</f>
        <v>294032106</v>
      </c>
      <c r="M9" s="7">
        <f>+'SKID MEDICION'!BK146-M8</f>
        <v>307110206</v>
      </c>
      <c r="N9" s="7">
        <f>+'SKID MEDICION'!BR146-N8</f>
        <v>334316710</v>
      </c>
      <c r="O9" s="7">
        <f>+'SKID MEDICION'!BY146-O8</f>
        <v>334316710</v>
      </c>
      <c r="P9" s="7">
        <f>+'SKID MEDICION'!CF146-P8</f>
        <v>322033231</v>
      </c>
      <c r="Q9" s="7">
        <f>+'SKID MEDICION'!CM146-Q8</f>
        <v>322033231</v>
      </c>
      <c r="R9" s="7">
        <f>+'SKID MEDICION'!CT146-R8</f>
        <v>329308891</v>
      </c>
      <c r="S9" s="7">
        <f>+'SKID MEDICION'!DA146-S8</f>
        <v>329308891</v>
      </c>
      <c r="T9" s="146"/>
    </row>
    <row r="10" spans="2:20" collapsed="1">
      <c r="B10" s="5" t="s">
        <v>28</v>
      </c>
      <c r="C10" s="193">
        <f>+IF(D10&gt;0,1,"")</f>
        <v>1</v>
      </c>
      <c r="D10" s="15">
        <f>+D11+D12+D13</f>
        <v>151563663</v>
      </c>
      <c r="E10" s="14">
        <f t="shared" ref="E10:S10" si="3">+E11+E12+E13</f>
        <v>151563663</v>
      </c>
      <c r="F10" s="14">
        <f t="shared" ref="F10" si="4">+F11+F12+F13</f>
        <v>151563663</v>
      </c>
      <c r="G10" s="14">
        <f t="shared" si="3"/>
        <v>151563663</v>
      </c>
      <c r="H10" s="14">
        <f t="shared" si="3"/>
        <v>209457575</v>
      </c>
      <c r="I10" s="14">
        <f t="shared" si="3"/>
        <v>209457575</v>
      </c>
      <c r="J10" s="14">
        <f t="shared" si="3"/>
        <v>209457575</v>
      </c>
      <c r="K10" s="14">
        <f t="shared" ref="K10" si="5">+K11+K12+K13</f>
        <v>220934951</v>
      </c>
      <c r="L10" s="14">
        <f t="shared" si="3"/>
        <v>220934951</v>
      </c>
      <c r="M10" s="14">
        <f t="shared" ref="M10" si="6">+M11+M12+M13</f>
        <v>220934951</v>
      </c>
      <c r="N10" s="14">
        <f t="shared" si="3"/>
        <v>702854018</v>
      </c>
      <c r="O10" s="14">
        <f t="shared" si="3"/>
        <v>702854018</v>
      </c>
      <c r="P10" s="14">
        <f t="shared" si="3"/>
        <v>990851597</v>
      </c>
      <c r="Q10" s="14">
        <f t="shared" si="3"/>
        <v>990851597</v>
      </c>
      <c r="R10" s="14">
        <f t="shared" si="3"/>
        <v>1116404070</v>
      </c>
      <c r="S10" s="14">
        <f t="shared" si="3"/>
        <v>1116404070</v>
      </c>
      <c r="T10" s="146"/>
    </row>
    <row r="11" spans="2:20" hidden="1" outlineLevel="1">
      <c r="B11" s="11" t="s">
        <v>29</v>
      </c>
      <c r="C11" s="224">
        <v>1</v>
      </c>
      <c r="D11" s="10" cm="1">
        <f t="array" ref="D11">IFERROR(INDEX(E11:S11,$D$2)*C11,0)</f>
        <v>61855248</v>
      </c>
      <c r="E11" s="7">
        <f>+'SKID REGULACION'!$G$154</f>
        <v>61855248</v>
      </c>
      <c r="F11" s="7">
        <f>+'SKID REGULACION'!$G$154</f>
        <v>61855248</v>
      </c>
      <c r="G11" s="7">
        <f>+'SKID REGULACION'!$G$154</f>
        <v>61855248</v>
      </c>
      <c r="H11" s="7">
        <f>+'SKID REGULACION'!$G$154</f>
        <v>61855248</v>
      </c>
      <c r="I11" s="7">
        <f>+'SKID REGULACION'!$N$154</f>
        <v>61855248</v>
      </c>
      <c r="J11" s="7">
        <f>+'SKID REGULACION'!$N$154</f>
        <v>61855248</v>
      </c>
      <c r="K11" s="7">
        <f>+'SKID REGULACION'!$N$154</f>
        <v>61855248</v>
      </c>
      <c r="L11" s="7">
        <f>+'SKID REGULACION'!$U$154</f>
        <v>61855248</v>
      </c>
      <c r="M11" s="7">
        <f>+'SKID REGULACION'!$U$154</f>
        <v>61855248</v>
      </c>
      <c r="N11" s="7">
        <f>+'SKID REGULACION'!$AB$154</f>
        <v>308995400</v>
      </c>
      <c r="O11" s="7">
        <v>308995400</v>
      </c>
      <c r="P11" s="7">
        <f>+'SKID REGULACION'!$AI$154</f>
        <v>515650800</v>
      </c>
      <c r="Q11" s="7">
        <f>+'SKID REGULACION'!$AI$154</f>
        <v>515650800</v>
      </c>
      <c r="R11" s="7">
        <f>+'SKID REGULACION'!$AP$154</f>
        <v>628082000</v>
      </c>
      <c r="S11" s="7">
        <f>+'SKID REGULACION'!$AP$154</f>
        <v>628082000</v>
      </c>
      <c r="T11" s="146"/>
    </row>
    <row r="12" spans="2:20" hidden="1" outlineLevel="1">
      <c r="B12" s="11" t="s">
        <v>30</v>
      </c>
      <c r="C12" s="224">
        <v>1</v>
      </c>
      <c r="D12" s="10" cm="1">
        <f t="array" ref="D12">IFERROR(INDEX(E12:S12,$D$2)*C12,0)</f>
        <v>38675000</v>
      </c>
      <c r="E12" s="7">
        <f>+'SKID REGULACION'!$G$155</f>
        <v>38675000</v>
      </c>
      <c r="F12" s="7">
        <f>+'SKID REGULACION'!$G$155</f>
        <v>38675000</v>
      </c>
      <c r="G12" s="7">
        <f>+'SKID REGULACION'!$G$155</f>
        <v>38675000</v>
      </c>
      <c r="H12" s="7">
        <f>+'SKID REGULACION'!$N$155</f>
        <v>77350000</v>
      </c>
      <c r="I12" s="7">
        <f>+'SKID REGULACION'!$N$155</f>
        <v>77350000</v>
      </c>
      <c r="J12" s="7">
        <f>+'SKID REGULACION'!$N$155</f>
        <v>77350000</v>
      </c>
      <c r="K12" s="7">
        <f>+'SKID REGULACION'!$N$155</f>
        <v>77350000</v>
      </c>
      <c r="L12" s="7">
        <f>+'SKID REGULACION'!$U$155</f>
        <v>77350000</v>
      </c>
      <c r="M12" s="7">
        <f>+'SKID REGULACION'!$U$155</f>
        <v>77350000</v>
      </c>
      <c r="N12" s="7">
        <f>+'SKID REGULACION'!$AB$155</f>
        <v>77350000</v>
      </c>
      <c r="O12" s="7">
        <f>+'SKID REGULACION'!$AB$155</f>
        <v>77350000</v>
      </c>
      <c r="P12" s="7">
        <f>+'SKID REGULACION'!$AI$155</f>
        <v>77350000</v>
      </c>
      <c r="Q12" s="7">
        <f>+'SKID REGULACION'!$AI$155</f>
        <v>77350000</v>
      </c>
      <c r="R12" s="7">
        <f>+'SKID REGULACION'!$AP$155</f>
        <v>77350000</v>
      </c>
      <c r="S12" s="7">
        <f>+'SKID REGULACION'!$AP$155</f>
        <v>77350000</v>
      </c>
      <c r="T12" s="146"/>
    </row>
    <row r="13" spans="2:20" hidden="1" outlineLevel="1">
      <c r="B13" s="11" t="s">
        <v>27</v>
      </c>
      <c r="C13" s="224">
        <v>1</v>
      </c>
      <c r="D13" s="10" cm="1">
        <f t="array" ref="D13">IFERROR(INDEX(E13:S13,$D$2)*C13,0)</f>
        <v>51033415</v>
      </c>
      <c r="E13" s="7">
        <f>+'SKID REGULACION'!$G$146-E12-E11</f>
        <v>51033415</v>
      </c>
      <c r="F13" s="7">
        <f>+'SKID REGULACION'!$G$146-F12-F11</f>
        <v>51033415</v>
      </c>
      <c r="G13" s="7">
        <f>+'SKID REGULACION'!$G$146-G12-G11</f>
        <v>51033415</v>
      </c>
      <c r="H13" s="7">
        <f>+'SKID REGULACION'!$N$146-H12-H11</f>
        <v>70252327</v>
      </c>
      <c r="I13" s="7">
        <f>+'SKID REGULACION'!$N$146-I12-I11</f>
        <v>70252327</v>
      </c>
      <c r="J13" s="7">
        <f>+'SKID REGULACION'!$N$146-J12-J11</f>
        <v>70252327</v>
      </c>
      <c r="K13" s="7">
        <f>+'SKID REGULACION'!$U$146-K12-K11</f>
        <v>81729703</v>
      </c>
      <c r="L13" s="7">
        <f>+'SKID REGULACION'!$U$146-L12-L11</f>
        <v>81729703</v>
      </c>
      <c r="M13" s="7">
        <f>+'SKID REGULACION'!$U$146-M12-M11</f>
        <v>81729703</v>
      </c>
      <c r="N13" s="7">
        <f>+'SKID REGULACION'!$AB$146-N11-N12</f>
        <v>316508618</v>
      </c>
      <c r="O13" s="7">
        <f>+'SKID REGULACION'!$AB$146-O11-O12</f>
        <v>316508618</v>
      </c>
      <c r="P13" s="7">
        <f>+'SKID REGULACION'!$AI$146-P11-P12</f>
        <v>397850797</v>
      </c>
      <c r="Q13" s="7">
        <f>+'SKID REGULACION'!$AI$146-Q11-Q12</f>
        <v>397850797</v>
      </c>
      <c r="R13" s="7">
        <f>+'SKID REGULACION'!$AP$146-R11-R12</f>
        <v>410972070</v>
      </c>
      <c r="S13" s="7">
        <f>+'SKID REGULACION'!$AP$146-S11-S12</f>
        <v>410972070</v>
      </c>
      <c r="T13" s="146"/>
    </row>
    <row r="14" spans="2:20" collapsed="1">
      <c r="B14" s="8" t="s">
        <v>31</v>
      </c>
      <c r="C14" s="193">
        <f>+IF(D14&gt;0,1,"")</f>
        <v>1</v>
      </c>
      <c r="D14" s="15">
        <f>+D15+D16</f>
        <v>171136995</v>
      </c>
      <c r="E14" s="14">
        <f t="shared" ref="E14:S14" si="7">+E15+E16</f>
        <v>171136995</v>
      </c>
      <c r="F14" s="14">
        <f t="shared" ref="F14" si="8">+F15+F16</f>
        <v>171136995</v>
      </c>
      <c r="G14" s="14">
        <f t="shared" si="7"/>
        <v>171136995</v>
      </c>
      <c r="H14" s="14">
        <f t="shared" ref="H14" si="9">+H15+H16</f>
        <v>182685913</v>
      </c>
      <c r="I14" s="14">
        <f t="shared" si="7"/>
        <v>182685913</v>
      </c>
      <c r="J14" s="14">
        <f t="shared" si="7"/>
        <v>182685913</v>
      </c>
      <c r="K14" s="14">
        <f t="shared" ref="K14" si="10">+K15+K16</f>
        <v>305255913</v>
      </c>
      <c r="L14" s="14">
        <f t="shared" si="7"/>
        <v>305255913</v>
      </c>
      <c r="M14" s="14">
        <f t="shared" ref="M14" si="11">+M15+M16</f>
        <v>305255913</v>
      </c>
      <c r="N14" s="14">
        <f t="shared" si="7"/>
        <v>434484154</v>
      </c>
      <c r="O14" s="14">
        <f t="shared" si="7"/>
        <v>434484154</v>
      </c>
      <c r="P14" s="14">
        <f t="shared" si="7"/>
        <v>706939365</v>
      </c>
      <c r="Q14" s="14">
        <f t="shared" si="7"/>
        <v>706939365</v>
      </c>
      <c r="R14" s="14">
        <f t="shared" si="7"/>
        <v>706939365</v>
      </c>
      <c r="S14" s="14">
        <f t="shared" si="7"/>
        <v>706939365</v>
      </c>
      <c r="T14" s="146"/>
    </row>
    <row r="15" spans="2:20" hidden="1" outlineLevel="1">
      <c r="B15" s="11" t="s">
        <v>32</v>
      </c>
      <c r="C15" s="224">
        <v>1</v>
      </c>
      <c r="D15" s="10" cm="1">
        <f t="array" ref="D15">IFERROR(INDEX(E15:S15,$D$2)*C15,0)</f>
        <v>48195000</v>
      </c>
      <c r="E15" s="7">
        <f>+'SKID FILTRACION'!$F$27</f>
        <v>48195000</v>
      </c>
      <c r="F15" s="7">
        <f>+'SKID FILTRACION'!$F$27</f>
        <v>48195000</v>
      </c>
      <c r="G15" s="7">
        <f>+'SKID FILTRACION'!$F$27</f>
        <v>48195000</v>
      </c>
      <c r="H15" s="7">
        <f>+'SKID FILTRACION'!$M$27</f>
        <v>53550000</v>
      </c>
      <c r="I15" s="7">
        <f>+'SKID FILTRACION'!$M$27</f>
        <v>53550000</v>
      </c>
      <c r="J15" s="7">
        <f>+'SKID FILTRACION'!$M$27</f>
        <v>53550000</v>
      </c>
      <c r="K15" s="7">
        <f>+'SKID FILTRACION'!$T$27</f>
        <v>176120000</v>
      </c>
      <c r="L15" s="7">
        <f>+'SKID FILTRACION'!$T$27</f>
        <v>176120000</v>
      </c>
      <c r="M15" s="7">
        <f>+'SKID FILTRACION'!$T$27</f>
        <v>176120000</v>
      </c>
      <c r="N15" s="7">
        <f>+'SKID FILTRACION'!$AA$27</f>
        <v>176120000</v>
      </c>
      <c r="O15" s="7">
        <f>+'SKID FILTRACION'!$AA$27</f>
        <v>176120000</v>
      </c>
      <c r="P15" s="7">
        <f>+'SKID FILTRACION'!$AH$27</f>
        <v>208250000</v>
      </c>
      <c r="Q15" s="7">
        <f>+'SKID FILTRACION'!$AH$27</f>
        <v>208250000</v>
      </c>
      <c r="R15" s="7">
        <f>+'SKID FILTRACION'!$AO$27</f>
        <v>208250000</v>
      </c>
      <c r="S15" s="7">
        <f>+'SKID FILTRACION'!$AO$27</f>
        <v>208250000</v>
      </c>
      <c r="T15" s="146"/>
    </row>
    <row r="16" spans="2:20" hidden="1" outlineLevel="1">
      <c r="B16" s="11" t="s">
        <v>27</v>
      </c>
      <c r="C16" s="224">
        <v>1</v>
      </c>
      <c r="D16" s="10" cm="1">
        <f t="array" ref="D16">IFERROR(INDEX(E16:S16,$D$2)*C16,0)</f>
        <v>122941995</v>
      </c>
      <c r="E16" s="7">
        <f>+'SKID FILTRACION'!$G$146-E15</f>
        <v>122941995</v>
      </c>
      <c r="F16" s="7">
        <f>+'SKID FILTRACION'!$G$146-F15</f>
        <v>122941995</v>
      </c>
      <c r="G16" s="7">
        <f>+'SKID FILTRACION'!$G$146-G15</f>
        <v>122941995</v>
      </c>
      <c r="H16" s="7">
        <f>+'SKID FILTRACION'!$N$146-H15</f>
        <v>129135913</v>
      </c>
      <c r="I16" s="7">
        <f>+'SKID FILTRACION'!$N$146-I15</f>
        <v>129135913</v>
      </c>
      <c r="J16" s="7">
        <f>+'SKID FILTRACION'!$N$146-J15</f>
        <v>129135913</v>
      </c>
      <c r="K16" s="7">
        <f>+'SKID FILTRACION'!$U$146-K15</f>
        <v>129135913</v>
      </c>
      <c r="L16" s="7">
        <f>+'SKID FILTRACION'!$U$146-L15</f>
        <v>129135913</v>
      </c>
      <c r="M16" s="7">
        <f>+'SKID FILTRACION'!$U$146-M15</f>
        <v>129135913</v>
      </c>
      <c r="N16" s="7">
        <f>+'SKID FILTRACION'!$AB$146-N15</f>
        <v>258364154</v>
      </c>
      <c r="O16" s="7">
        <f>+'SKID FILTRACION'!$AB$146-O15</f>
        <v>258364154</v>
      </c>
      <c r="P16" s="7">
        <f>+'SKID FILTRACION'!$AI$146-P15</f>
        <v>498689365</v>
      </c>
      <c r="Q16" s="7">
        <f>+'SKID FILTRACION'!$AI$146-Q15</f>
        <v>498689365</v>
      </c>
      <c r="R16" s="7">
        <f>+'SKID FILTRACION'!$AP$146-R15</f>
        <v>498689365</v>
      </c>
      <c r="S16" s="7">
        <f>+'SKID FILTRACION'!$AP$146-S15</f>
        <v>498689365</v>
      </c>
      <c r="T16" s="146"/>
    </row>
    <row r="17" spans="2:20" collapsed="1">
      <c r="B17" s="8" t="s">
        <v>33</v>
      </c>
      <c r="C17" s="224">
        <v>1</v>
      </c>
      <c r="D17" s="15" cm="1">
        <f t="array" ref="D17">IFERROR(INDEX(E17:S17,$D$2)*C17,0)</f>
        <v>92573799.503414035</v>
      </c>
      <c r="E17" s="16">
        <f>+'Otros componentes'!$B$7</f>
        <v>92573799.503414035</v>
      </c>
      <c r="F17" s="16">
        <f>+'Otros componentes'!$B$7</f>
        <v>92573799.503414035</v>
      </c>
      <c r="G17" s="16">
        <f>+'Otros componentes'!$B$7</f>
        <v>92573799.503414035</v>
      </c>
      <c r="H17" s="16">
        <f>+'Otros componentes'!$C$7</f>
        <v>144646561.72408444</v>
      </c>
      <c r="I17" s="16">
        <f>+'Otros componentes'!$C$7</f>
        <v>144646561.72408444</v>
      </c>
      <c r="J17" s="16">
        <f>+'Otros componentes'!$C$7</f>
        <v>144646561.72408444</v>
      </c>
      <c r="K17" s="16">
        <f>+'Otros componentes'!$D$7</f>
        <v>208291048.88268158</v>
      </c>
      <c r="L17" s="16">
        <f>+'Otros componentes'!$D$7</f>
        <v>208291048.88268158</v>
      </c>
      <c r="M17" s="16">
        <f>+'Otros componentes'!$D$7</f>
        <v>208291048.88268158</v>
      </c>
      <c r="N17" s="16">
        <f>+'Otros componentes'!$E$7</f>
        <v>231434498.75853509</v>
      </c>
      <c r="O17" s="16">
        <f>+'Otros componentes'!$E$7</f>
        <v>231434498.75853509</v>
      </c>
      <c r="P17" s="16">
        <f>+'Otros componentes'!$E$7</f>
        <v>231434498.75853509</v>
      </c>
      <c r="Q17" s="16">
        <f>+'Otros componentes'!$E$7</f>
        <v>231434498.75853509</v>
      </c>
      <c r="R17" s="16">
        <f>+'Otros componentes'!$E$7</f>
        <v>231434498.75853509</v>
      </c>
      <c r="S17" s="16">
        <f>+'Otros componentes'!$E$7</f>
        <v>231434498.75853509</v>
      </c>
      <c r="T17" s="146"/>
    </row>
    <row r="18" spans="2:20">
      <c r="B18" s="8" t="s">
        <v>34</v>
      </c>
      <c r="C18" s="224">
        <v>1</v>
      </c>
      <c r="D18" s="15" cm="1">
        <f t="array" ref="D18">IFERROR(INDEX(E18:S18,$D$2)*C18,0)</f>
        <v>147736547</v>
      </c>
      <c r="E18" s="16">
        <f>+'SKID ODORIZACIÓN'!$G$146</f>
        <v>147736547</v>
      </c>
      <c r="F18" s="16">
        <f>+'SKID ODORIZACIÓN'!$G$146</f>
        <v>147736547</v>
      </c>
      <c r="G18" s="16">
        <f>+'SKID ODORIZACIÓN'!$G$146</f>
        <v>147736547</v>
      </c>
      <c r="H18" s="16">
        <f>+'SKID ODORIZACIÓN'!$G$146</f>
        <v>147736547</v>
      </c>
      <c r="I18" s="16">
        <f>+'SKID ODORIZACIÓN'!$N$146</f>
        <v>147736547</v>
      </c>
      <c r="J18" s="16">
        <f>+'SKID ODORIZACIÓN'!$N$146</f>
        <v>147736547</v>
      </c>
      <c r="K18" s="16">
        <f>+'SKID ODORIZACIÓN'!$N$146</f>
        <v>147736547</v>
      </c>
      <c r="L18" s="16">
        <f>+'SKID ODORIZACIÓN'!$U$146</f>
        <v>147736547</v>
      </c>
      <c r="M18" s="16">
        <f>+'SKID ODORIZACIÓN'!$U$146</f>
        <v>147736547</v>
      </c>
      <c r="N18" s="16">
        <f>+'SKID ODORIZACIÓN'!$AB$146</f>
        <v>167110447</v>
      </c>
      <c r="O18" s="16">
        <f>+'SKID ODORIZACIÓN'!$AB$146</f>
        <v>167110447</v>
      </c>
      <c r="P18" s="16">
        <f>+'SKID ODORIZACIÓN'!$AI$146</f>
        <v>182137984</v>
      </c>
      <c r="Q18" s="16">
        <f>+'SKID ODORIZACIÓN'!$AI$146</f>
        <v>182137984</v>
      </c>
      <c r="R18" s="16">
        <f>+'SKID ODORIZACIÓN'!$AP$146</f>
        <v>362105137</v>
      </c>
      <c r="S18" s="16">
        <f>+'SKID ODORIZACIÓN'!$AP$146</f>
        <v>362105137</v>
      </c>
      <c r="T18" s="146"/>
    </row>
    <row r="19" spans="2:20">
      <c r="B19" s="186" t="s">
        <v>35</v>
      </c>
      <c r="C19" s="193">
        <f>+IF(D19&gt;0,1,"")</f>
        <v>1</v>
      </c>
      <c r="D19" s="15">
        <f>+SUM(D20:D23)</f>
        <v>163388522</v>
      </c>
      <c r="E19" s="16">
        <f t="shared" ref="E19:S19" si="12">+SUM(E20:E23)</f>
        <v>235352960</v>
      </c>
      <c r="F19" s="16">
        <f t="shared" ref="F19" si="13">+SUM(F20:F23)</f>
        <v>235352960</v>
      </c>
      <c r="G19" s="16">
        <f t="shared" si="12"/>
        <v>235352960</v>
      </c>
      <c r="H19" s="16">
        <f t="shared" ref="H19" si="14">+SUM(H20:H23)</f>
        <v>351930192</v>
      </c>
      <c r="I19" s="16">
        <f t="shared" si="12"/>
        <v>351930192</v>
      </c>
      <c r="J19" s="16">
        <f t="shared" si="12"/>
        <v>351930192</v>
      </c>
      <c r="K19" s="16">
        <f t="shared" ref="K19" si="15">+SUM(K20:K23)</f>
        <v>487445730</v>
      </c>
      <c r="L19" s="16">
        <f t="shared" si="12"/>
        <v>487445730</v>
      </c>
      <c r="M19" s="16">
        <f t="shared" ref="M19" si="16">+SUM(M20:M23)</f>
        <v>487445730</v>
      </c>
      <c r="N19" s="16">
        <f t="shared" si="12"/>
        <v>516497955</v>
      </c>
      <c r="O19" s="16">
        <f t="shared" si="12"/>
        <v>516497955</v>
      </c>
      <c r="P19" s="16">
        <f t="shared" si="12"/>
        <v>523447350</v>
      </c>
      <c r="Q19" s="16">
        <f t="shared" si="12"/>
        <v>523447350</v>
      </c>
      <c r="R19" s="16">
        <f t="shared" si="12"/>
        <v>580054916</v>
      </c>
      <c r="S19" s="16">
        <f t="shared" si="12"/>
        <v>580054916</v>
      </c>
      <c r="T19" s="146"/>
    </row>
    <row r="20" spans="2:20" hidden="1" outlineLevel="1">
      <c r="B20" s="187" t="s">
        <v>36</v>
      </c>
      <c r="C20" s="224">
        <v>1</v>
      </c>
      <c r="D20" s="10" cm="1">
        <f t="array" ref="D20">IFERROR(INDEX(E20:S20,$D$2)*C20,0)</f>
        <v>115494089</v>
      </c>
      <c r="E20" s="13">
        <f>+'TOTAL O.CIVIL'!B3</f>
        <v>115494089</v>
      </c>
      <c r="F20" s="13">
        <f>+'TOTAL O.CIVIL'!B3</f>
        <v>115494089</v>
      </c>
      <c r="G20" s="13">
        <f>+'TOTAL O.CIVIL'!B3</f>
        <v>115494089</v>
      </c>
      <c r="H20" s="13">
        <f>+'TOTAL O.CIVIL'!C3</f>
        <v>181684240</v>
      </c>
      <c r="I20" s="13">
        <f>+'TOTAL O.CIVIL'!$C$3</f>
        <v>181684240</v>
      </c>
      <c r="J20" s="13">
        <f>+'TOTAL O.CIVIL'!$C$3</f>
        <v>181684240</v>
      </c>
      <c r="K20" s="13">
        <f>+'TOTAL O.CIVIL'!$D$3</f>
        <v>267066791</v>
      </c>
      <c r="L20" s="13">
        <f>+'TOTAL O.CIVIL'!$D$3</f>
        <v>267066791</v>
      </c>
      <c r="M20" s="13">
        <f>+'TOTAL O.CIVIL'!$D$3</f>
        <v>267066791</v>
      </c>
      <c r="N20" s="13">
        <f>+'TOTAL O.CIVIL'!$D$3</f>
        <v>267066791</v>
      </c>
      <c r="O20" s="13">
        <f>+'TOTAL O.CIVIL'!$D$3</f>
        <v>267066791</v>
      </c>
      <c r="P20" s="13">
        <f>+'TOTAL O.CIVIL'!$D$3</f>
        <v>267066791</v>
      </c>
      <c r="Q20" s="13">
        <f>+'TOTAL O.CIVIL'!$D$3</f>
        <v>267066791</v>
      </c>
      <c r="R20" s="13">
        <f>+'TOTAL O.CIVIL'!$D$3</f>
        <v>267066791</v>
      </c>
      <c r="S20" s="13">
        <f>+'TOTAL O.CIVIL'!$D$3</f>
        <v>267066791</v>
      </c>
      <c r="T20" s="146"/>
    </row>
    <row r="21" spans="2:20" hidden="1" outlineLevel="1">
      <c r="B21" s="187" t="s">
        <v>37</v>
      </c>
      <c r="C21" s="224">
        <v>1</v>
      </c>
      <c r="D21" s="10" cm="1">
        <f t="array" ref="D21">IFERROR(INDEX(E21:S21,$D$2)*C21,0)</f>
        <v>22763216</v>
      </c>
      <c r="E21" s="13">
        <f>+' PUESTA A TIERRA Y PROT_CATOD'!$G$146</f>
        <v>22763216</v>
      </c>
      <c r="F21" s="13">
        <f>+' PUESTA A TIERRA Y PROT_CATOD'!$G$146</f>
        <v>22763216</v>
      </c>
      <c r="G21" s="13">
        <f>+' PUESTA A TIERRA Y PROT_CATOD'!$G$146</f>
        <v>22763216</v>
      </c>
      <c r="H21" s="13">
        <f>+' PUESTA A TIERRA Y PROT_CATOD'!$N$146</f>
        <v>37644751</v>
      </c>
      <c r="I21" s="13">
        <f>+' PUESTA A TIERRA Y PROT_CATOD'!$N$146</f>
        <v>37644751</v>
      </c>
      <c r="J21" s="13">
        <f>+' PUESTA A TIERRA Y PROT_CATOD'!$N$146</f>
        <v>37644751</v>
      </c>
      <c r="K21" s="13">
        <f>+' PUESTA A TIERRA Y PROT_CATOD'!$U$146</f>
        <v>75696396</v>
      </c>
      <c r="L21" s="13">
        <f>+' PUESTA A TIERRA Y PROT_CATOD'!$U$146</f>
        <v>75696396</v>
      </c>
      <c r="M21" s="13">
        <f>+' PUESTA A TIERRA Y PROT_CATOD'!$U$146</f>
        <v>75696396</v>
      </c>
      <c r="N21" s="13">
        <f>+' PUESTA A TIERRA Y PROT_CATOD'!$U$146</f>
        <v>75696396</v>
      </c>
      <c r="O21" s="13">
        <f>+' PUESTA A TIERRA Y PROT_CATOD'!$U$146</f>
        <v>75696396</v>
      </c>
      <c r="P21" s="13">
        <f>+' PUESTA A TIERRA Y PROT_CATOD'!$U$146</f>
        <v>75696396</v>
      </c>
      <c r="Q21" s="13">
        <f>+' PUESTA A TIERRA Y PROT_CATOD'!$U$146</f>
        <v>75696396</v>
      </c>
      <c r="R21" s="13">
        <f>+' PUESTA A TIERRA Y PROT_CATOD'!$U$146</f>
        <v>75696396</v>
      </c>
      <c r="S21" s="13">
        <f>+' PUESTA A TIERRA Y PROT_CATOD'!$U$146</f>
        <v>75696396</v>
      </c>
      <c r="T21" s="146"/>
    </row>
    <row r="22" spans="2:20" hidden="1" outlineLevel="1">
      <c r="B22" s="187" t="s">
        <v>38</v>
      </c>
      <c r="C22" s="224"/>
      <c r="D22" s="10" cm="1">
        <f t="array" ref="D22">IFERROR(INDEX(E22:S22,$D$2)*C22,0)</f>
        <v>0</v>
      </c>
      <c r="E22" s="13">
        <f>+COMUNICACIONES!$G$19</f>
        <v>71964438</v>
      </c>
      <c r="F22" s="13">
        <f>+COMUNICACIONES!$G$19</f>
        <v>71964438</v>
      </c>
      <c r="G22" s="13">
        <f>+COMUNICACIONES!$G$19</f>
        <v>71964438</v>
      </c>
      <c r="H22" s="13">
        <f>+COMUNICACIONES!$G$38</f>
        <v>101034570</v>
      </c>
      <c r="I22" s="13">
        <f>+COMUNICACIONES!$G$38</f>
        <v>101034570</v>
      </c>
      <c r="J22" s="13">
        <f>+COMUNICACIONES!$G$38</f>
        <v>101034570</v>
      </c>
      <c r="K22" s="13">
        <f>+COMUNICACIONES!$G$57</f>
        <v>113115912</v>
      </c>
      <c r="L22" s="13">
        <f>+COMUNICACIONES!$G$57</f>
        <v>113115912</v>
      </c>
      <c r="M22" s="13">
        <f>+COMUNICACIONES!$G$57</f>
        <v>113115912</v>
      </c>
      <c r="N22" s="13">
        <f>+COMUNICACIONES!$G$76</f>
        <v>139931064</v>
      </c>
      <c r="O22" s="13">
        <f>+COMUNICACIONES!$G$76</f>
        <v>139931064</v>
      </c>
      <c r="P22" s="13">
        <f>+COMUNICACIONES!$G$76</f>
        <v>139931064</v>
      </c>
      <c r="Q22" s="13">
        <f>+COMUNICACIONES!$G$76</f>
        <v>139931064</v>
      </c>
      <c r="R22" s="13">
        <f>+COMUNICACIONES!$G$76</f>
        <v>139931064</v>
      </c>
      <c r="S22" s="13">
        <f>+COMUNICACIONES!$G$76</f>
        <v>139931064</v>
      </c>
      <c r="T22" s="146"/>
    </row>
    <row r="23" spans="2:20" hidden="1" outlineLevel="1">
      <c r="B23" s="187" t="s">
        <v>39</v>
      </c>
      <c r="C23" s="224">
        <v>1</v>
      </c>
      <c r="D23" s="10" cm="1">
        <f t="array" ref="D23">IFERROR(INDEX(E23:S23,$D$2)*C23,0)</f>
        <v>25131217</v>
      </c>
      <c r="E23" s="13">
        <f>+INGENIERIA!$G$146</f>
        <v>25131217</v>
      </c>
      <c r="F23" s="13">
        <f>+INGENIERIA!$G$146</f>
        <v>25131217</v>
      </c>
      <c r="G23" s="13">
        <f>+INGENIERIA!$G$146</f>
        <v>25131217</v>
      </c>
      <c r="H23" s="13">
        <f>+INGENIERIA!$N$146</f>
        <v>31566631</v>
      </c>
      <c r="I23" s="13">
        <f>+INGENIERIA!$N$146</f>
        <v>31566631</v>
      </c>
      <c r="J23" s="13">
        <f>+INGENIERIA!$N$146</f>
        <v>31566631</v>
      </c>
      <c r="K23" s="13">
        <f>+INGENIERIA!$N$146</f>
        <v>31566631</v>
      </c>
      <c r="L23" s="13">
        <f>+INGENIERIA!$N$146</f>
        <v>31566631</v>
      </c>
      <c r="M23" s="13">
        <f>+INGENIERIA!$N$146</f>
        <v>31566631</v>
      </c>
      <c r="N23" s="13">
        <f>+INGENIERIA!$AB$146</f>
        <v>33803704</v>
      </c>
      <c r="O23" s="13">
        <f>+INGENIERIA!$AB$146</f>
        <v>33803704</v>
      </c>
      <c r="P23" s="13">
        <f>+INGENIERIA!$AI$146</f>
        <v>40753099</v>
      </c>
      <c r="Q23" s="13">
        <f>+INGENIERIA!$AI$146</f>
        <v>40753099</v>
      </c>
      <c r="R23" s="13">
        <f>+INGENIERIA!$AP$146</f>
        <v>97360665</v>
      </c>
      <c r="S23" s="13">
        <f>+INGENIERIA!$AP$146</f>
        <v>97360665</v>
      </c>
      <c r="T23" s="146"/>
    </row>
    <row r="24" spans="2:20" collapsed="1">
      <c r="B24" s="19" t="s">
        <v>40</v>
      </c>
      <c r="C24" s="184"/>
      <c r="D24" s="29">
        <f t="shared" ref="D24:S24" si="17">+D27*(0.05*1.19+1.15)</f>
        <v>1009126826.6504998</v>
      </c>
      <c r="E24" s="24">
        <f t="shared" si="17"/>
        <v>1096167814.4114997</v>
      </c>
      <c r="F24" s="24">
        <f t="shared" si="17"/>
        <v>1103260125.2629998</v>
      </c>
      <c r="G24" s="24">
        <f t="shared" si="17"/>
        <v>1134305776.8779998</v>
      </c>
      <c r="H24" s="24">
        <f t="shared" ref="H24" si="18">+H27*(0.05*1.19+1.15)</f>
        <v>1328432185.1024997</v>
      </c>
      <c r="I24" s="24">
        <f t="shared" si="17"/>
        <v>1330800612.2789998</v>
      </c>
      <c r="J24" s="24">
        <f t="shared" si="17"/>
        <v>1423976269.9144998</v>
      </c>
      <c r="K24" s="24">
        <f t="shared" ref="K24" si="19">+K27*(0.05*1.19+1.15)</f>
        <v>1840306430.2489996</v>
      </c>
      <c r="L24" s="24">
        <f t="shared" si="17"/>
        <v>1842977433.2024996</v>
      </c>
      <c r="M24" s="24">
        <f t="shared" si="17"/>
        <v>2369060594.0689998</v>
      </c>
      <c r="N24" s="24">
        <f t="shared" si="17"/>
        <v>2702602687.9504995</v>
      </c>
      <c r="O24" s="24">
        <f t="shared" si="17"/>
        <v>3239501558.2479997</v>
      </c>
      <c r="P24" s="24">
        <f t="shared" si="17"/>
        <v>3392194568.8589993</v>
      </c>
      <c r="Q24" s="24">
        <f t="shared" si="17"/>
        <v>4011168063.8919992</v>
      </c>
      <c r="R24" s="24">
        <f t="shared" si="17"/>
        <v>3854851247.3504992</v>
      </c>
      <c r="S24" s="24">
        <f t="shared" si="17"/>
        <v>4719074605.0304995</v>
      </c>
      <c r="T24" s="146"/>
    </row>
    <row r="25" spans="2:20">
      <c r="B25" s="19" t="s">
        <v>41</v>
      </c>
      <c r="C25" s="184"/>
      <c r="D25" s="29">
        <f t="shared" ref="D25:S25" si="20">+D32*(0.05*1.19+1.15)</f>
        <v>1121094837.149879</v>
      </c>
      <c r="E25" s="24">
        <f t="shared" si="20"/>
        <v>1208135824.9108791</v>
      </c>
      <c r="F25" s="24">
        <f t="shared" si="20"/>
        <v>1215228135.7623792</v>
      </c>
      <c r="G25" s="24">
        <f t="shared" si="20"/>
        <v>1246273787.3773792</v>
      </c>
      <c r="H25" s="24">
        <f t="shared" ref="H25" si="21">+H32*(0.05*1.19+1.15)</f>
        <v>1503382201.5077798</v>
      </c>
      <c r="I25" s="24">
        <f t="shared" si="20"/>
        <v>1505750628.6842799</v>
      </c>
      <c r="J25" s="24">
        <f t="shared" si="20"/>
        <v>1598926286.3197799</v>
      </c>
      <c r="K25" s="24">
        <f t="shared" ref="K25" si="22">+K32*(0.05*1.19+1.15)</f>
        <v>2092234453.8726029</v>
      </c>
      <c r="L25" s="24">
        <f t="shared" si="20"/>
        <v>2094905456.826103</v>
      </c>
      <c r="M25" s="24">
        <f t="shared" si="20"/>
        <v>2620988617.6926031</v>
      </c>
      <c r="N25" s="24">
        <f t="shared" si="20"/>
        <v>2982522714.1989479</v>
      </c>
      <c r="O25" s="24">
        <f t="shared" si="20"/>
        <v>3519421584.4964476</v>
      </c>
      <c r="P25" s="24">
        <f t="shared" si="20"/>
        <v>3672114595.1074471</v>
      </c>
      <c r="Q25" s="24">
        <f t="shared" si="20"/>
        <v>4291088090.1404471</v>
      </c>
      <c r="R25" s="24">
        <f t="shared" si="20"/>
        <v>4134771273.598947</v>
      </c>
      <c r="S25" s="24">
        <f t="shared" si="20"/>
        <v>4998994631.2789469</v>
      </c>
      <c r="T25" s="146"/>
    </row>
    <row r="26" spans="2:20">
      <c r="B26" s="146"/>
      <c r="C26" s="146"/>
      <c r="D26" s="146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146"/>
    </row>
    <row r="27" spans="2:20">
      <c r="B27" s="19" t="s">
        <v>45</v>
      </c>
      <c r="C27" s="188"/>
      <c r="D27" s="25">
        <f>D6+D10+D14+D18+D19</f>
        <v>834333879</v>
      </c>
      <c r="E27" s="26">
        <f t="shared" ref="E27" si="23">E6+E10+E14+E18+E19</f>
        <v>906298317</v>
      </c>
      <c r="F27" s="26">
        <f t="shared" ref="F27:S27" si="24">F6+F10+F14+F18+F19</f>
        <v>912162154</v>
      </c>
      <c r="G27" s="26">
        <f t="shared" si="24"/>
        <v>937830324</v>
      </c>
      <c r="H27" s="26">
        <f t="shared" si="24"/>
        <v>1098331695</v>
      </c>
      <c r="I27" s="26">
        <f t="shared" si="24"/>
        <v>1100289882</v>
      </c>
      <c r="J27" s="26">
        <f t="shared" si="24"/>
        <v>1177326391</v>
      </c>
      <c r="K27" s="26">
        <f t="shared" si="24"/>
        <v>1521543142</v>
      </c>
      <c r="L27" s="26">
        <f t="shared" si="24"/>
        <v>1523751495</v>
      </c>
      <c r="M27" s="26">
        <f t="shared" si="24"/>
        <v>1958710702</v>
      </c>
      <c r="N27" s="26">
        <f t="shared" si="24"/>
        <v>2234479279</v>
      </c>
      <c r="O27" s="26">
        <f t="shared" si="24"/>
        <v>2678380784</v>
      </c>
      <c r="P27" s="26">
        <f t="shared" si="24"/>
        <v>2804625522</v>
      </c>
      <c r="Q27" s="26">
        <f t="shared" si="24"/>
        <v>3316385336</v>
      </c>
      <c r="R27" s="26">
        <f t="shared" si="24"/>
        <v>3187144479</v>
      </c>
      <c r="S27" s="26">
        <f t="shared" si="24"/>
        <v>3901673919</v>
      </c>
      <c r="T27" s="146"/>
    </row>
    <row r="28" spans="2:20">
      <c r="B28" s="19" t="s">
        <v>47</v>
      </c>
      <c r="C28" s="184"/>
      <c r="D28" s="28">
        <f>+SUM(D29:D31)</f>
        <v>174792947.6505</v>
      </c>
      <c r="E28" s="28">
        <f t="shared" ref="E28:S28" si="25">+SUM(E29:E31)</f>
        <v>189869497.41150001</v>
      </c>
      <c r="F28" s="28">
        <f t="shared" si="25"/>
        <v>191097971.26300001</v>
      </c>
      <c r="G28" s="28">
        <f t="shared" si="25"/>
        <v>196475452.87800002</v>
      </c>
      <c r="H28" s="28">
        <f t="shared" ref="H28" si="26">+SUM(H29:H31)</f>
        <v>230100490.10249999</v>
      </c>
      <c r="I28" s="28">
        <f t="shared" si="25"/>
        <v>230510730.27900001</v>
      </c>
      <c r="J28" s="28">
        <f t="shared" si="25"/>
        <v>246649878.9145</v>
      </c>
      <c r="K28" s="28">
        <f t="shared" ref="K28" si="27">+SUM(K29:K31)</f>
        <v>318763288.24900001</v>
      </c>
      <c r="L28" s="28">
        <f t="shared" si="25"/>
        <v>319225938.20249999</v>
      </c>
      <c r="M28" s="28">
        <f t="shared" si="25"/>
        <v>410349892.06900001</v>
      </c>
      <c r="N28" s="28">
        <f t="shared" si="25"/>
        <v>468123408.95050001</v>
      </c>
      <c r="O28" s="28">
        <f t="shared" si="25"/>
        <v>561120774.24800003</v>
      </c>
      <c r="P28" s="28">
        <f t="shared" si="25"/>
        <v>587569046.85899997</v>
      </c>
      <c r="Q28" s="28">
        <f t="shared" si="25"/>
        <v>694782727.89200008</v>
      </c>
      <c r="R28" s="28">
        <f t="shared" si="25"/>
        <v>667706768.35050011</v>
      </c>
      <c r="S28" s="28">
        <f t="shared" si="25"/>
        <v>817400686.03050005</v>
      </c>
      <c r="T28" s="146"/>
    </row>
    <row r="29" spans="2:20">
      <c r="B29" s="199" t="s">
        <v>435</v>
      </c>
      <c r="C29" s="188"/>
      <c r="D29" s="200">
        <f t="shared" ref="D29:S29" si="28">+D27*A</f>
        <v>83433387.900000006</v>
      </c>
      <c r="E29" s="200">
        <f t="shared" si="28"/>
        <v>90629831.700000003</v>
      </c>
      <c r="F29" s="200">
        <f t="shared" si="28"/>
        <v>91216215.400000006</v>
      </c>
      <c r="G29" s="200">
        <f t="shared" si="28"/>
        <v>93783032.400000006</v>
      </c>
      <c r="H29" s="200">
        <f t="shared" ref="H29" si="29">+H27*A</f>
        <v>109833169.5</v>
      </c>
      <c r="I29" s="200">
        <f t="shared" si="28"/>
        <v>110028988.2</v>
      </c>
      <c r="J29" s="200">
        <f t="shared" si="28"/>
        <v>117732639.10000001</v>
      </c>
      <c r="K29" s="200">
        <f t="shared" ref="K29" si="30">+K27*A</f>
        <v>152154314.20000002</v>
      </c>
      <c r="L29" s="200">
        <f t="shared" si="28"/>
        <v>152375149.5</v>
      </c>
      <c r="M29" s="200">
        <f t="shared" si="28"/>
        <v>195871070.20000002</v>
      </c>
      <c r="N29" s="200">
        <f t="shared" si="28"/>
        <v>223447927.90000001</v>
      </c>
      <c r="O29" s="200">
        <f t="shared" si="28"/>
        <v>267838078.40000001</v>
      </c>
      <c r="P29" s="200">
        <f t="shared" si="28"/>
        <v>280462552.19999999</v>
      </c>
      <c r="Q29" s="200">
        <f t="shared" si="28"/>
        <v>331638533.60000002</v>
      </c>
      <c r="R29" s="200">
        <f t="shared" si="28"/>
        <v>318714447.90000004</v>
      </c>
      <c r="S29" s="200">
        <f t="shared" si="28"/>
        <v>390167391.90000004</v>
      </c>
      <c r="T29" s="146"/>
    </row>
    <row r="30" spans="2:20">
      <c r="B30" s="199" t="s">
        <v>436</v>
      </c>
      <c r="C30" s="188"/>
      <c r="D30" s="200">
        <f t="shared" ref="D30:S30" si="31">+D27*I</f>
        <v>41716693.950000003</v>
      </c>
      <c r="E30" s="200">
        <f t="shared" si="31"/>
        <v>45314915.850000001</v>
      </c>
      <c r="F30" s="200">
        <f t="shared" si="31"/>
        <v>45608107.700000003</v>
      </c>
      <c r="G30" s="200">
        <f t="shared" si="31"/>
        <v>46891516.200000003</v>
      </c>
      <c r="H30" s="200">
        <f t="shared" ref="H30" si="32">+H27*I</f>
        <v>54916584.75</v>
      </c>
      <c r="I30" s="200">
        <f t="shared" si="31"/>
        <v>55014494.100000001</v>
      </c>
      <c r="J30" s="200">
        <f t="shared" si="31"/>
        <v>58866319.550000004</v>
      </c>
      <c r="K30" s="200">
        <f t="shared" ref="K30" si="33">+K27*I</f>
        <v>76077157.100000009</v>
      </c>
      <c r="L30" s="200">
        <f t="shared" si="31"/>
        <v>76187574.75</v>
      </c>
      <c r="M30" s="200">
        <f t="shared" si="31"/>
        <v>97935535.100000009</v>
      </c>
      <c r="N30" s="200">
        <f t="shared" si="31"/>
        <v>111723963.95</v>
      </c>
      <c r="O30" s="200">
        <f t="shared" si="31"/>
        <v>133919039.2</v>
      </c>
      <c r="P30" s="200">
        <f t="shared" si="31"/>
        <v>140231276.09999999</v>
      </c>
      <c r="Q30" s="200">
        <f t="shared" si="31"/>
        <v>165819266.80000001</v>
      </c>
      <c r="R30" s="200">
        <f t="shared" si="31"/>
        <v>159357223.95000002</v>
      </c>
      <c r="S30" s="200">
        <f t="shared" si="31"/>
        <v>195083695.95000002</v>
      </c>
      <c r="T30" s="146"/>
    </row>
    <row r="31" spans="2:20">
      <c r="B31" s="199" t="s">
        <v>437</v>
      </c>
      <c r="C31" s="188"/>
      <c r="D31" s="200">
        <f t="shared" ref="D31:S31" si="34">+D27*U*(1+IVA)</f>
        <v>49642865.800499998</v>
      </c>
      <c r="E31" s="200">
        <f t="shared" si="34"/>
        <v>53924749.861500002</v>
      </c>
      <c r="F31" s="200">
        <f t="shared" si="34"/>
        <v>54273648.163000003</v>
      </c>
      <c r="G31" s="200">
        <f t="shared" si="34"/>
        <v>55800904.278000005</v>
      </c>
      <c r="H31" s="200">
        <f t="shared" ref="H31" si="35">+H27*U*(1+IVA)</f>
        <v>65350735.852499999</v>
      </c>
      <c r="I31" s="200">
        <f t="shared" si="34"/>
        <v>65467247.979000002</v>
      </c>
      <c r="J31" s="200">
        <f t="shared" si="34"/>
        <v>70050920.264500007</v>
      </c>
      <c r="K31" s="200">
        <f t="shared" ref="K31" si="36">+K27*U*(1+IVA)</f>
        <v>90531816.949000001</v>
      </c>
      <c r="L31" s="200">
        <f t="shared" si="34"/>
        <v>90663213.952500001</v>
      </c>
      <c r="M31" s="200">
        <f t="shared" si="34"/>
        <v>116543286.76900001</v>
      </c>
      <c r="N31" s="200">
        <f t="shared" si="34"/>
        <v>132951517.1005</v>
      </c>
      <c r="O31" s="200">
        <f t="shared" si="34"/>
        <v>159363656.648</v>
      </c>
      <c r="P31" s="200">
        <f t="shared" si="34"/>
        <v>166875218.55899999</v>
      </c>
      <c r="Q31" s="200">
        <f t="shared" si="34"/>
        <v>197324927.49200001</v>
      </c>
      <c r="R31" s="200">
        <f t="shared" si="34"/>
        <v>189635096.50050002</v>
      </c>
      <c r="S31" s="200">
        <f t="shared" si="34"/>
        <v>232149598.1805</v>
      </c>
      <c r="T31" s="146"/>
    </row>
    <row r="32" spans="2:20">
      <c r="B32" s="19" t="s">
        <v>46</v>
      </c>
      <c r="C32" s="188"/>
      <c r="D32" s="27">
        <f t="shared" ref="D32:S32" si="37">D6+D10+D14+D17+D18+D19</f>
        <v>926907678.50341403</v>
      </c>
      <c r="E32" s="27">
        <f t="shared" si="37"/>
        <v>998872116.50341403</v>
      </c>
      <c r="F32" s="27">
        <f t="shared" si="37"/>
        <v>1004735953.503414</v>
      </c>
      <c r="G32" s="27">
        <f t="shared" si="37"/>
        <v>1030404123.503414</v>
      </c>
      <c r="H32" s="27">
        <f t="shared" si="37"/>
        <v>1242978256.7240844</v>
      </c>
      <c r="I32" s="27">
        <f t="shared" si="37"/>
        <v>1244936443.7240844</v>
      </c>
      <c r="J32" s="27">
        <f t="shared" si="37"/>
        <v>1321972952.7240844</v>
      </c>
      <c r="K32" s="27">
        <f t="shared" si="37"/>
        <v>1729834190.8826816</v>
      </c>
      <c r="L32" s="27">
        <f t="shared" si="37"/>
        <v>1732042543.8826816</v>
      </c>
      <c r="M32" s="27">
        <f t="shared" si="37"/>
        <v>2167001750.8826818</v>
      </c>
      <c r="N32" s="27">
        <f t="shared" si="37"/>
        <v>2465913777.7585354</v>
      </c>
      <c r="O32" s="27">
        <f t="shared" si="37"/>
        <v>2909815282.7585349</v>
      </c>
      <c r="P32" s="27">
        <f t="shared" si="37"/>
        <v>3036060020.7585349</v>
      </c>
      <c r="Q32" s="27">
        <f t="shared" si="37"/>
        <v>3547819834.7585349</v>
      </c>
      <c r="R32" s="27">
        <f t="shared" si="37"/>
        <v>3418578977.7585349</v>
      </c>
      <c r="S32" s="27">
        <f t="shared" si="37"/>
        <v>4133108417.7585349</v>
      </c>
      <c r="T32" s="146"/>
    </row>
    <row r="33" spans="2:20">
      <c r="B33" s="19" t="s">
        <v>48</v>
      </c>
      <c r="C33" s="184"/>
      <c r="D33" s="28">
        <f>+SUM(D34:D36)</f>
        <v>194187158.64646524</v>
      </c>
      <c r="E33" s="28">
        <f t="shared" ref="E33:S33" si="38">+SUM(E34:E36)</f>
        <v>209263708.40746525</v>
      </c>
      <c r="F33" s="28">
        <f t="shared" si="38"/>
        <v>210492182.25896525</v>
      </c>
      <c r="G33" s="28">
        <f t="shared" si="38"/>
        <v>215869663.87396523</v>
      </c>
      <c r="H33" s="28">
        <f t="shared" ref="H33" si="39">+SUM(H34:H36)</f>
        <v>260403944.7836957</v>
      </c>
      <c r="I33" s="28">
        <f t="shared" si="38"/>
        <v>260814184.96019572</v>
      </c>
      <c r="J33" s="28">
        <f t="shared" si="38"/>
        <v>276953333.59569567</v>
      </c>
      <c r="K33" s="28">
        <f t="shared" ref="K33" si="40">+SUM(K34:K36)</f>
        <v>362400262.98992181</v>
      </c>
      <c r="L33" s="28">
        <f t="shared" si="38"/>
        <v>362862912.94342184</v>
      </c>
      <c r="M33" s="28">
        <f t="shared" si="38"/>
        <v>453986866.80992186</v>
      </c>
      <c r="N33" s="28">
        <f t="shared" si="38"/>
        <v>516608936.44041318</v>
      </c>
      <c r="O33" s="28">
        <f t="shared" si="38"/>
        <v>609606301.73791313</v>
      </c>
      <c r="P33" s="28">
        <f t="shared" si="38"/>
        <v>636054574.34891307</v>
      </c>
      <c r="Q33" s="28">
        <f t="shared" si="38"/>
        <v>743268255.38191307</v>
      </c>
      <c r="R33" s="28">
        <f t="shared" si="38"/>
        <v>716192295.84041309</v>
      </c>
      <c r="S33" s="28">
        <f t="shared" si="38"/>
        <v>865886213.52041304</v>
      </c>
      <c r="T33" s="146"/>
    </row>
    <row r="34" spans="2:20">
      <c r="B34" s="32" t="str">
        <f>+B30</f>
        <v>Imprevistos 5%</v>
      </c>
      <c r="C34" s="188"/>
      <c r="D34" s="200">
        <f t="shared" ref="D34:S34" si="41">+D32*A</f>
        <v>92690767.850341409</v>
      </c>
      <c r="E34" s="200">
        <f t="shared" si="41"/>
        <v>99887211.650341406</v>
      </c>
      <c r="F34" s="200">
        <f t="shared" si="41"/>
        <v>100473595.35034141</v>
      </c>
      <c r="G34" s="200">
        <f t="shared" si="41"/>
        <v>103040412.35034141</v>
      </c>
      <c r="H34" s="200">
        <f t="shared" ref="H34" si="42">+H32*A</f>
        <v>124297825.67240845</v>
      </c>
      <c r="I34" s="200">
        <f t="shared" si="41"/>
        <v>124493644.37240845</v>
      </c>
      <c r="J34" s="200">
        <f t="shared" si="41"/>
        <v>132197295.27240844</v>
      </c>
      <c r="K34" s="200">
        <f t="shared" ref="K34" si="43">+K32*A</f>
        <v>172983419.08826816</v>
      </c>
      <c r="L34" s="200">
        <f t="shared" si="41"/>
        <v>173204254.38826817</v>
      </c>
      <c r="M34" s="200">
        <f t="shared" si="41"/>
        <v>216700175.08826819</v>
      </c>
      <c r="N34" s="200">
        <f t="shared" si="41"/>
        <v>246591377.77585354</v>
      </c>
      <c r="O34" s="200">
        <f t="shared" si="41"/>
        <v>290981528.27585351</v>
      </c>
      <c r="P34" s="200">
        <f t="shared" si="41"/>
        <v>303606002.07585353</v>
      </c>
      <c r="Q34" s="200">
        <f t="shared" si="41"/>
        <v>354781983.4758535</v>
      </c>
      <c r="R34" s="200">
        <f t="shared" si="41"/>
        <v>341857897.77585351</v>
      </c>
      <c r="S34" s="200">
        <f t="shared" si="41"/>
        <v>413310841.77585351</v>
      </c>
      <c r="T34" s="146"/>
    </row>
    <row r="35" spans="2:20">
      <c r="B35" s="32" t="str">
        <f t="shared" ref="B35:B36" si="44">+B31</f>
        <v>Utilidad 5%+ IVA de Utilidad</v>
      </c>
      <c r="C35" s="188"/>
      <c r="D35" s="200">
        <f t="shared" ref="D35:S35" si="45">+D32*I</f>
        <v>46345383.925170705</v>
      </c>
      <c r="E35" s="200">
        <f t="shared" si="45"/>
        <v>49943605.825170703</v>
      </c>
      <c r="F35" s="200">
        <f t="shared" si="45"/>
        <v>50236797.675170705</v>
      </c>
      <c r="G35" s="200">
        <f t="shared" si="45"/>
        <v>51520206.175170705</v>
      </c>
      <c r="H35" s="200">
        <f t="shared" ref="H35" si="46">+H32*I</f>
        <v>62148912.836204223</v>
      </c>
      <c r="I35" s="200">
        <f t="shared" si="45"/>
        <v>62246822.186204225</v>
      </c>
      <c r="J35" s="200">
        <f t="shared" si="45"/>
        <v>66098647.63620422</v>
      </c>
      <c r="K35" s="200">
        <f t="shared" ref="K35" si="47">+K32*I</f>
        <v>86491709.54413408</v>
      </c>
      <c r="L35" s="200">
        <f t="shared" si="45"/>
        <v>86602127.194134086</v>
      </c>
      <c r="M35" s="200">
        <f t="shared" si="45"/>
        <v>108350087.5441341</v>
      </c>
      <c r="N35" s="200">
        <f t="shared" si="45"/>
        <v>123295688.88792677</v>
      </c>
      <c r="O35" s="200">
        <f t="shared" si="45"/>
        <v>145490764.13792676</v>
      </c>
      <c r="P35" s="200">
        <f t="shared" si="45"/>
        <v>151803001.03792676</v>
      </c>
      <c r="Q35" s="200">
        <f t="shared" si="45"/>
        <v>177390991.73792675</v>
      </c>
      <c r="R35" s="200">
        <f t="shared" si="45"/>
        <v>170928948.88792676</v>
      </c>
      <c r="S35" s="200">
        <f t="shared" si="45"/>
        <v>206655420.88792676</v>
      </c>
      <c r="T35" s="146"/>
    </row>
    <row r="36" spans="2:20">
      <c r="B36" s="32" t="str">
        <f t="shared" si="44"/>
        <v>ERPC con Calentador, costos directos</v>
      </c>
      <c r="C36" s="188"/>
      <c r="D36" s="201">
        <f t="shared" ref="D36:S36" si="48">+D32*U*(1+IVA)</f>
        <v>55151006.870953135</v>
      </c>
      <c r="E36" s="201">
        <f t="shared" si="48"/>
        <v>59432890.931953132</v>
      </c>
      <c r="F36" s="201">
        <f t="shared" si="48"/>
        <v>59781789.23345314</v>
      </c>
      <c r="G36" s="201">
        <f t="shared" si="48"/>
        <v>61309045.348453134</v>
      </c>
      <c r="H36" s="201">
        <f t="shared" ref="H36" si="49">+H32*U*(1+IVA)</f>
        <v>73957206.27508302</v>
      </c>
      <c r="I36" s="201">
        <f t="shared" si="48"/>
        <v>74073718.401583031</v>
      </c>
      <c r="J36" s="201">
        <f t="shared" si="48"/>
        <v>78657390.687083021</v>
      </c>
      <c r="K36" s="201">
        <f t="shared" ref="K36" si="50">+K32*U*(1+IVA)</f>
        <v>102925134.35751955</v>
      </c>
      <c r="L36" s="201">
        <f t="shared" si="48"/>
        <v>103056531.36101955</v>
      </c>
      <c r="M36" s="201">
        <f t="shared" si="48"/>
        <v>128936604.17751957</v>
      </c>
      <c r="N36" s="201">
        <f t="shared" si="48"/>
        <v>146721869.77663285</v>
      </c>
      <c r="O36" s="201">
        <f t="shared" si="48"/>
        <v>173134009.32413283</v>
      </c>
      <c r="P36" s="201">
        <f t="shared" si="48"/>
        <v>180645571.23513284</v>
      </c>
      <c r="Q36" s="201">
        <f t="shared" si="48"/>
        <v>211095280.16813281</v>
      </c>
      <c r="R36" s="201">
        <f t="shared" si="48"/>
        <v>203405449.17663282</v>
      </c>
      <c r="S36" s="201">
        <f t="shared" si="48"/>
        <v>245919950.85663283</v>
      </c>
      <c r="T36" s="146"/>
    </row>
    <row r="37" spans="2:20">
      <c r="B37" s="146"/>
      <c r="C37" s="146"/>
      <c r="D37" s="14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46"/>
    </row>
  </sheetData>
  <mergeCells count="6">
    <mergeCell ref="E4:G4"/>
    <mergeCell ref="N4:O4"/>
    <mergeCell ref="P4:Q4"/>
    <mergeCell ref="R4:S4"/>
    <mergeCell ref="K4:M4"/>
    <mergeCell ref="H4:J4"/>
  </mergeCells>
  <conditionalFormatting sqref="C8:C9 C11:C13 C15:C18 C20:C23">
    <cfRule type="cellIs" dxfId="0" priority="1" operator="equal">
      <formula>""</formula>
    </cfRule>
  </conditionalFormatting>
  <dataValidations count="2">
    <dataValidation type="list" allowBlank="1" showInputMessage="1" showErrorMessage="1" sqref="D7" xr:uid="{BC38C002-34CA-9942-B2BE-E83073A51628}">
      <formula1>"ROTATIVO,CORIOLIS,TURBINA,ULTRASONIDO,"</formula1>
    </dataValidation>
    <dataValidation type="list" allowBlank="1" showInputMessage="1" showErrorMessage="1" sqref="D4" xr:uid="{54B6A3DD-168B-DB4B-93AA-25978F9774E1}">
      <formula1>"&lt; 1 MMPCD,1-3 MMPCD,3-5 MMPCD,5-15 MMPCD,15-50 MMPCD,50-100 MMPCD"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DEA8-5829-1947-9603-A78845CC9CA2}">
  <dimension ref="A1:I14"/>
  <sheetViews>
    <sheetView showGridLines="0" showRowColHeaders="0" workbookViewId="0">
      <selection activeCell="H15" sqref="H15"/>
    </sheetView>
  </sheetViews>
  <sheetFormatPr baseColWidth="10" defaultColWidth="11.453125" defaultRowHeight="12.5"/>
  <cols>
    <col min="1" max="1" width="23" bestFit="1" customWidth="1"/>
    <col min="2" max="5" width="14.453125" customWidth="1"/>
    <col min="9" max="9" width="11.1796875" bestFit="1" customWidth="1"/>
  </cols>
  <sheetData>
    <row r="1" spans="1:9" ht="13">
      <c r="B1" s="2" t="s">
        <v>51</v>
      </c>
      <c r="C1" s="229">
        <v>3822.05</v>
      </c>
      <c r="G1" s="9" t="s">
        <v>443</v>
      </c>
      <c r="I1" s="1" t="s">
        <v>50</v>
      </c>
    </row>
    <row r="2" spans="1:9">
      <c r="A2" s="2" t="s">
        <v>53</v>
      </c>
      <c r="B2" s="147" t="s">
        <v>54</v>
      </c>
      <c r="C2" s="147" t="s">
        <v>55</v>
      </c>
      <c r="D2" s="147" t="s">
        <v>56</v>
      </c>
      <c r="E2" s="147" t="s">
        <v>57</v>
      </c>
      <c r="G2" s="232">
        <v>44896</v>
      </c>
      <c r="H2" s="142">
        <v>171.84</v>
      </c>
    </row>
    <row r="3" spans="1:9">
      <c r="A3" s="2" t="s">
        <v>58</v>
      </c>
      <c r="B3" s="148">
        <v>32000</v>
      </c>
      <c r="C3" s="148">
        <v>50000</v>
      </c>
      <c r="D3" s="148">
        <v>72000</v>
      </c>
      <c r="E3" s="148">
        <v>80000</v>
      </c>
      <c r="G3" s="232">
        <v>45261</v>
      </c>
      <c r="H3" s="142">
        <v>156.08000000000001</v>
      </c>
    </row>
    <row r="4" spans="1:9">
      <c r="A4" s="2" t="s">
        <v>59</v>
      </c>
      <c r="B4" s="148">
        <f>B3*$G$4</f>
        <v>29065.176908752328</v>
      </c>
      <c r="C4" s="148">
        <f t="shared" ref="C4:E4" si="0">C3*$G$4</f>
        <v>45414.338919925511</v>
      </c>
      <c r="D4" s="148">
        <f t="shared" si="0"/>
        <v>65396.648044692738</v>
      </c>
      <c r="E4" s="148">
        <f t="shared" si="0"/>
        <v>72662.94227188082</v>
      </c>
      <c r="G4" s="231">
        <f>+H3/H2</f>
        <v>0.90828677839851024</v>
      </c>
      <c r="H4" t="s">
        <v>434</v>
      </c>
    </row>
    <row r="5" spans="1:9">
      <c r="A5" s="2" t="s">
        <v>60</v>
      </c>
      <c r="B5" s="148">
        <f>B4*$C$1</f>
        <v>111088559.40409684</v>
      </c>
      <c r="C5" s="148">
        <f t="shared" ref="C5:E5" si="1">C4*$C$1</f>
        <v>173575874.0689013</v>
      </c>
      <c r="D5" s="148">
        <f t="shared" si="1"/>
        <v>249949258.65921789</v>
      </c>
      <c r="E5" s="148">
        <f t="shared" si="1"/>
        <v>277721398.5102421</v>
      </c>
    </row>
    <row r="6" spans="1:9">
      <c r="B6" s="149"/>
      <c r="C6" s="149"/>
    </row>
    <row r="7" spans="1:9">
      <c r="A7" s="2" t="s">
        <v>61</v>
      </c>
      <c r="B7" s="226">
        <f>+B5/(1.2)</f>
        <v>92573799.503414035</v>
      </c>
      <c r="C7" s="226">
        <f t="shared" ref="C7:E7" si="2">+C5/(1.2)</f>
        <v>144646561.72408444</v>
      </c>
      <c r="D7" s="226">
        <f t="shared" si="2"/>
        <v>208291048.88268158</v>
      </c>
      <c r="E7" s="226">
        <f t="shared" si="2"/>
        <v>231434498.75853509</v>
      </c>
    </row>
    <row r="8" spans="1:9">
      <c r="A8" s="228" t="s">
        <v>2</v>
      </c>
      <c r="B8" s="142">
        <f>+B7*A</f>
        <v>9257379.9503414035</v>
      </c>
      <c r="C8" s="142">
        <f>+C7*A</f>
        <v>14464656.172408445</v>
      </c>
      <c r="D8" s="142">
        <f>+D7*A</f>
        <v>20829104.888268158</v>
      </c>
      <c r="E8" s="142">
        <f>+E7*A</f>
        <v>23143449.875853509</v>
      </c>
    </row>
    <row r="9" spans="1:9">
      <c r="A9" s="228" t="s">
        <v>4</v>
      </c>
      <c r="B9" s="142">
        <f>+B7*I</f>
        <v>4628689.9751707017</v>
      </c>
      <c r="C9" s="142">
        <f>+C7*I</f>
        <v>7232328.0862042224</v>
      </c>
      <c r="D9" s="142">
        <f>+D7*I</f>
        <v>10414552.444134079</v>
      </c>
      <c r="E9" s="142">
        <f>+E7*I</f>
        <v>11571724.937926754</v>
      </c>
    </row>
    <row r="10" spans="1:9">
      <c r="A10" s="228" t="s">
        <v>6</v>
      </c>
      <c r="B10" s="142">
        <f>+B7*U</f>
        <v>4628689.9751707017</v>
      </c>
      <c r="C10" s="142">
        <f>+C7*U</f>
        <v>7232328.0862042224</v>
      </c>
      <c r="D10" s="142">
        <f>+D7*U</f>
        <v>10414552.444134079</v>
      </c>
      <c r="E10" s="142">
        <f>+E7*U</f>
        <v>11571724.937926754</v>
      </c>
    </row>
    <row r="11" spans="1:9">
      <c r="A11" s="2" t="s">
        <v>62</v>
      </c>
      <c r="B11" s="227">
        <f>SUM(B7:B10)</f>
        <v>111088559.40409684</v>
      </c>
      <c r="C11" s="227">
        <f t="shared" ref="C11:E11" si="3">SUM(C7:C10)</f>
        <v>173575874.06890133</v>
      </c>
      <c r="D11" s="227">
        <f t="shared" si="3"/>
        <v>249949258.65921789</v>
      </c>
      <c r="E11" s="227">
        <f t="shared" si="3"/>
        <v>277721398.5102421</v>
      </c>
    </row>
    <row r="14" spans="1:9">
      <c r="A1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8E4E-5BA8-E743-BAF5-694D2BC70D0D}">
  <dimension ref="A1:DA152"/>
  <sheetViews>
    <sheetView showGridLines="0" topLeftCell="BY1" workbookViewId="0">
      <selection activeCell="DB146" sqref="DB146"/>
    </sheetView>
  </sheetViews>
  <sheetFormatPr baseColWidth="10" defaultColWidth="11.453125" defaultRowHeight="12.5"/>
  <cols>
    <col min="2" max="2" width="45.81640625" bestFit="1" customWidth="1"/>
    <col min="5" max="5" width="12" bestFit="1" customWidth="1"/>
    <col min="7" max="7" width="13.6328125" bestFit="1" customWidth="1"/>
    <col min="9" max="9" width="45.81640625" bestFit="1" customWidth="1"/>
    <col min="12" max="12" width="12" bestFit="1" customWidth="1"/>
    <col min="14" max="14" width="13.6328125" bestFit="1" customWidth="1"/>
    <col min="16" max="16" width="45.81640625" bestFit="1" customWidth="1"/>
    <col min="19" max="19" width="12" bestFit="1" customWidth="1"/>
    <col min="21" max="21" width="13.6328125" bestFit="1" customWidth="1"/>
    <col min="23" max="23" width="45.81640625" bestFit="1" customWidth="1"/>
    <col min="26" max="26" width="12" bestFit="1" customWidth="1"/>
    <col min="28" max="28" width="13.6328125" bestFit="1" customWidth="1"/>
    <col min="30" max="30" width="45.81640625" bestFit="1" customWidth="1"/>
    <col min="33" max="33" width="12" bestFit="1" customWidth="1"/>
    <col min="35" max="35" width="13.6328125" bestFit="1" customWidth="1"/>
    <col min="37" max="37" width="45.81640625" bestFit="1" customWidth="1"/>
    <col min="40" max="41" width="12" bestFit="1" customWidth="1"/>
    <col min="42" max="42" width="13.6328125" bestFit="1" customWidth="1"/>
    <col min="44" max="44" width="45.81640625" bestFit="1" customWidth="1"/>
    <col min="47" max="47" width="12" bestFit="1" customWidth="1"/>
    <col min="49" max="49" width="13.6328125" bestFit="1" customWidth="1"/>
    <col min="51" max="51" width="45.81640625" bestFit="1" customWidth="1"/>
    <col min="54" max="54" width="12" bestFit="1" customWidth="1"/>
    <col min="55" max="55" width="11.1796875" bestFit="1" customWidth="1"/>
    <col min="56" max="56" width="13.6328125" bestFit="1" customWidth="1"/>
    <col min="58" max="58" width="45.81640625" bestFit="1" customWidth="1"/>
    <col min="61" max="62" width="12" bestFit="1" customWidth="1"/>
    <col min="63" max="63" width="13.6328125" bestFit="1" customWidth="1"/>
    <col min="65" max="65" width="45.81640625" bestFit="1" customWidth="1"/>
    <col min="68" max="68" width="12" bestFit="1" customWidth="1"/>
    <col min="69" max="69" width="11.1796875" bestFit="1" customWidth="1"/>
    <col min="70" max="70" width="13.6328125" bestFit="1" customWidth="1"/>
    <col min="72" max="72" width="45.81640625" bestFit="1" customWidth="1"/>
    <col min="75" max="76" width="12" bestFit="1" customWidth="1"/>
    <col min="77" max="77" width="13.6328125" bestFit="1" customWidth="1"/>
    <col min="79" max="79" width="45.81640625" bestFit="1" customWidth="1"/>
    <col min="82" max="82" width="12" bestFit="1" customWidth="1"/>
    <col min="83" max="83" width="11.36328125" bestFit="1" customWidth="1"/>
    <col min="84" max="84" width="13.6328125" bestFit="1" customWidth="1"/>
    <col min="86" max="86" width="45.81640625" bestFit="1" customWidth="1"/>
    <col min="89" max="90" width="12" bestFit="1" customWidth="1"/>
    <col min="91" max="91" width="13.6328125" bestFit="1" customWidth="1"/>
    <col min="93" max="93" width="45.81640625" bestFit="1" customWidth="1"/>
    <col min="96" max="96" width="12" bestFit="1" customWidth="1"/>
    <col min="97" max="97" width="11.1796875" bestFit="1" customWidth="1"/>
    <col min="98" max="98" width="15.6328125" customWidth="1"/>
    <col min="99" max="99" width="15.1796875" bestFit="1" customWidth="1"/>
    <col min="100" max="100" width="45.81640625" bestFit="1" customWidth="1"/>
    <col min="103" max="104" width="12" bestFit="1" customWidth="1"/>
    <col min="105" max="105" width="15" bestFit="1" customWidth="1"/>
  </cols>
  <sheetData>
    <row r="1" spans="2:105">
      <c r="F1" s="2" t="s">
        <v>63</v>
      </c>
      <c r="G1" s="2" t="s">
        <v>22</v>
      </c>
      <c r="M1" t="str">
        <f>+F1</f>
        <v>&lt;1MMPCD</v>
      </c>
      <c r="N1" s="2" t="s">
        <v>23</v>
      </c>
      <c r="T1" t="str">
        <f>+M1</f>
        <v>&lt;1MMPCD</v>
      </c>
      <c r="U1" s="2" t="s">
        <v>24</v>
      </c>
      <c r="AA1" s="2" t="s">
        <v>13</v>
      </c>
      <c r="AB1" s="2" t="s">
        <v>22</v>
      </c>
      <c r="AH1" s="2" t="s">
        <v>13</v>
      </c>
      <c r="AI1" s="2" t="s">
        <v>23</v>
      </c>
      <c r="AO1" t="str">
        <f>+AH1</f>
        <v>1-3 MMPCD</v>
      </c>
      <c r="AP1" s="2" t="s">
        <v>24</v>
      </c>
      <c r="AV1" s="2" t="s">
        <v>14</v>
      </c>
      <c r="AW1" s="2" t="s">
        <v>22</v>
      </c>
      <c r="BC1" s="2" t="s">
        <v>14</v>
      </c>
      <c r="BD1" s="2" t="s">
        <v>23</v>
      </c>
      <c r="BJ1" t="str">
        <f>+BC1</f>
        <v>3-5 MMPCD</v>
      </c>
      <c r="BK1" s="2" t="s">
        <v>64</v>
      </c>
      <c r="BQ1" s="2" t="s">
        <v>15</v>
      </c>
      <c r="BR1" s="2" t="s">
        <v>23</v>
      </c>
      <c r="BX1" t="str">
        <f>+BQ1</f>
        <v>5-15 MMPCD</v>
      </c>
      <c r="BY1" s="2" t="s">
        <v>25</v>
      </c>
      <c r="CE1" s="2" t="s">
        <v>16</v>
      </c>
      <c r="CF1" s="2" t="s">
        <v>23</v>
      </c>
      <c r="CL1" t="str">
        <f>+CE1</f>
        <v>15-50 MMPCD</v>
      </c>
      <c r="CM1" s="2" t="s">
        <v>25</v>
      </c>
      <c r="CS1" s="2" t="s">
        <v>17</v>
      </c>
      <c r="CT1" s="2" t="s">
        <v>23</v>
      </c>
      <c r="CZ1" t="str">
        <f>+CS1</f>
        <v>50-100 MMPCD</v>
      </c>
      <c r="DA1" s="2" t="s">
        <v>25</v>
      </c>
    </row>
    <row r="2" spans="2:105" ht="16" thickBot="1">
      <c r="B2" s="244" t="s">
        <v>65</v>
      </c>
      <c r="C2" s="244"/>
      <c r="D2" s="244"/>
      <c r="E2" s="244"/>
      <c r="F2" s="244"/>
      <c r="G2" s="38"/>
      <c r="I2" s="244" t="s">
        <v>65</v>
      </c>
      <c r="J2" s="244"/>
      <c r="K2" s="244"/>
      <c r="L2" s="244"/>
      <c r="M2" s="244"/>
      <c r="N2" s="38"/>
      <c r="P2" s="244" t="s">
        <v>65</v>
      </c>
      <c r="Q2" s="244"/>
      <c r="R2" s="244"/>
      <c r="S2" s="244"/>
      <c r="T2" s="244"/>
      <c r="U2" s="38"/>
      <c r="W2" s="244" t="s">
        <v>65</v>
      </c>
      <c r="X2" s="244"/>
      <c r="Y2" s="244"/>
      <c r="Z2" s="244"/>
      <c r="AA2" s="244"/>
      <c r="AB2" s="207"/>
      <c r="AD2" s="244" t="s">
        <v>65</v>
      </c>
      <c r="AE2" s="244"/>
      <c r="AF2" s="244"/>
      <c r="AG2" s="244"/>
      <c r="AH2" s="244"/>
      <c r="AI2" s="38"/>
      <c r="AK2" s="244" t="s">
        <v>65</v>
      </c>
      <c r="AL2" s="244"/>
      <c r="AM2" s="244"/>
      <c r="AN2" s="244"/>
      <c r="AO2" s="244"/>
      <c r="AP2" s="38"/>
      <c r="AR2" s="244" t="s">
        <v>65</v>
      </c>
      <c r="AS2" s="244"/>
      <c r="AT2" s="244"/>
      <c r="AU2" s="244"/>
      <c r="AV2" s="244"/>
      <c r="AW2" s="207"/>
      <c r="AY2" s="244" t="s">
        <v>65</v>
      </c>
      <c r="AZ2" s="244"/>
      <c r="BA2" s="244"/>
      <c r="BB2" s="244"/>
      <c r="BC2" s="244"/>
      <c r="BD2" s="38"/>
      <c r="BF2" s="244" t="s">
        <v>65</v>
      </c>
      <c r="BG2" s="244"/>
      <c r="BH2" s="244"/>
      <c r="BI2" s="244"/>
      <c r="BJ2" s="244"/>
      <c r="BK2" s="38"/>
      <c r="BM2" s="244" t="s">
        <v>65</v>
      </c>
      <c r="BN2" s="244"/>
      <c r="BO2" s="244"/>
      <c r="BP2" s="244"/>
      <c r="BQ2" s="244"/>
      <c r="BR2" s="38"/>
      <c r="BT2" s="244" t="s">
        <v>65</v>
      </c>
      <c r="BU2" s="244"/>
      <c r="BV2" s="244"/>
      <c r="BW2" s="244"/>
      <c r="BX2" s="244"/>
      <c r="BY2" s="38"/>
      <c r="CA2" s="244" t="s">
        <v>65</v>
      </c>
      <c r="CB2" s="244"/>
      <c r="CC2" s="244"/>
      <c r="CD2" s="244"/>
      <c r="CE2" s="244"/>
      <c r="CF2" s="38"/>
      <c r="CH2" s="244" t="s">
        <v>65</v>
      </c>
      <c r="CI2" s="244"/>
      <c r="CJ2" s="244"/>
      <c r="CK2" s="244"/>
      <c r="CL2" s="244"/>
      <c r="CM2" s="2"/>
      <c r="CO2" s="244" t="s">
        <v>65</v>
      </c>
      <c r="CP2" s="244"/>
      <c r="CQ2" s="244"/>
      <c r="CR2" s="244"/>
      <c r="CS2" s="244"/>
      <c r="CT2" s="38"/>
      <c r="CV2" s="244" t="s">
        <v>65</v>
      </c>
      <c r="CW2" s="244"/>
      <c r="CX2" s="244"/>
      <c r="CY2" s="244"/>
      <c r="CZ2" s="244"/>
      <c r="DA2" s="38"/>
    </row>
    <row r="3" spans="2:105" ht="13" thickBot="1">
      <c r="B3" s="39" t="s">
        <v>66</v>
      </c>
      <c r="C3" s="40" t="s">
        <v>67</v>
      </c>
      <c r="D3" s="40"/>
      <c r="E3" s="41"/>
      <c r="F3" s="40" t="s">
        <v>68</v>
      </c>
      <c r="G3" s="42"/>
      <c r="I3" s="39" t="s">
        <v>66</v>
      </c>
      <c r="J3" s="40" t="s">
        <v>67</v>
      </c>
      <c r="K3" s="40"/>
      <c r="L3" s="41"/>
      <c r="M3" s="40" t="s">
        <v>68</v>
      </c>
      <c r="N3" s="42"/>
      <c r="P3" s="39" t="s">
        <v>66</v>
      </c>
      <c r="Q3" s="40" t="s">
        <v>67</v>
      </c>
      <c r="R3" s="40"/>
      <c r="S3" s="41"/>
      <c r="T3" s="40" t="s">
        <v>68</v>
      </c>
      <c r="U3" s="42"/>
      <c r="W3" s="39" t="s">
        <v>66</v>
      </c>
      <c r="X3" s="40" t="s">
        <v>67</v>
      </c>
      <c r="Y3" s="40"/>
      <c r="Z3" s="41"/>
      <c r="AA3" s="40" t="s">
        <v>68</v>
      </c>
      <c r="AB3" s="208"/>
      <c r="AD3" s="39" t="s">
        <v>66</v>
      </c>
      <c r="AE3" s="40" t="s">
        <v>67</v>
      </c>
      <c r="AF3" s="40"/>
      <c r="AG3" s="41"/>
      <c r="AH3" s="40" t="s">
        <v>68</v>
      </c>
      <c r="AI3" s="42"/>
      <c r="AK3" s="39" t="s">
        <v>66</v>
      </c>
      <c r="AL3" s="40" t="s">
        <v>67</v>
      </c>
      <c r="AM3" s="40"/>
      <c r="AN3" s="41"/>
      <c r="AO3" s="40" t="s">
        <v>68</v>
      </c>
      <c r="AP3" s="42"/>
      <c r="AR3" s="39" t="s">
        <v>66</v>
      </c>
      <c r="AS3" s="40" t="s">
        <v>67</v>
      </c>
      <c r="AT3" s="40"/>
      <c r="AU3" s="41"/>
      <c r="AV3" s="40" t="s">
        <v>68</v>
      </c>
      <c r="AW3" s="208"/>
      <c r="AY3" s="39" t="s">
        <v>66</v>
      </c>
      <c r="AZ3" s="40" t="s">
        <v>67</v>
      </c>
      <c r="BA3" s="40"/>
      <c r="BB3" s="41"/>
      <c r="BC3" s="40" t="s">
        <v>68</v>
      </c>
      <c r="BD3" s="42"/>
      <c r="BF3" s="39" t="s">
        <v>66</v>
      </c>
      <c r="BG3" s="40" t="s">
        <v>67</v>
      </c>
      <c r="BH3" s="40"/>
      <c r="BI3" s="41"/>
      <c r="BJ3" s="40" t="s">
        <v>68</v>
      </c>
      <c r="BK3" s="42"/>
      <c r="BM3" s="39" t="s">
        <v>66</v>
      </c>
      <c r="BN3" s="40" t="s">
        <v>67</v>
      </c>
      <c r="BO3" s="40"/>
      <c r="BP3" s="41"/>
      <c r="BQ3" s="40" t="s">
        <v>68</v>
      </c>
      <c r="BR3" s="42"/>
      <c r="BT3" s="39" t="s">
        <v>66</v>
      </c>
      <c r="BU3" s="40" t="s">
        <v>67</v>
      </c>
      <c r="BV3" s="40"/>
      <c r="BW3" s="41"/>
      <c r="BX3" s="40" t="s">
        <v>68</v>
      </c>
      <c r="BY3" s="42"/>
      <c r="CA3" s="39" t="s">
        <v>66</v>
      </c>
      <c r="CB3" s="40" t="s">
        <v>67</v>
      </c>
      <c r="CC3" s="40"/>
      <c r="CD3" s="41"/>
      <c r="CE3" s="40" t="s">
        <v>68</v>
      </c>
      <c r="CF3" s="42"/>
      <c r="CH3" s="39" t="s">
        <v>66</v>
      </c>
      <c r="CI3" s="40" t="s">
        <v>67</v>
      </c>
      <c r="CJ3" s="40"/>
      <c r="CK3" s="41"/>
      <c r="CL3" s="40" t="s">
        <v>68</v>
      </c>
      <c r="CM3" s="42"/>
      <c r="CO3" s="39" t="s">
        <v>66</v>
      </c>
      <c r="CP3" s="40" t="s">
        <v>67</v>
      </c>
      <c r="CQ3" s="40"/>
      <c r="CR3" s="41"/>
      <c r="CS3" s="40" t="s">
        <v>68</v>
      </c>
      <c r="CT3" s="42"/>
      <c r="CV3" s="39" t="s">
        <v>66</v>
      </c>
      <c r="CW3" s="40" t="s">
        <v>67</v>
      </c>
      <c r="CX3" s="40"/>
      <c r="CY3" s="41"/>
      <c r="CZ3" s="40" t="s">
        <v>68</v>
      </c>
      <c r="DA3" s="42"/>
    </row>
    <row r="4" spans="2:105" ht="13" thickBot="1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209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  <c r="AR4" s="43"/>
      <c r="AS4" s="43"/>
      <c r="AT4" s="43"/>
      <c r="AU4" s="43"/>
      <c r="AV4" s="43"/>
      <c r="AW4" s="209"/>
      <c r="AY4" s="43"/>
      <c r="AZ4" s="43"/>
      <c r="BA4" s="43"/>
      <c r="BB4" s="43"/>
      <c r="BC4" s="43"/>
      <c r="BD4" s="43"/>
      <c r="BF4" s="43"/>
      <c r="BG4" s="43"/>
      <c r="BH4" s="43"/>
      <c r="BI4" s="43"/>
      <c r="BJ4" s="43"/>
      <c r="BK4" s="43"/>
      <c r="BM4" s="43"/>
      <c r="BN4" s="43"/>
      <c r="BO4" s="43"/>
      <c r="BP4" s="43"/>
      <c r="BQ4" s="43"/>
      <c r="BR4" s="43"/>
      <c r="BT4" s="43"/>
      <c r="BU4" s="43"/>
      <c r="BV4" s="43"/>
      <c r="BW4" s="43"/>
      <c r="BX4" s="43"/>
      <c r="BY4" s="43"/>
      <c r="CA4" s="43"/>
      <c r="CB4" s="43"/>
      <c r="CC4" s="43"/>
      <c r="CD4" s="43"/>
      <c r="CE4" s="43"/>
      <c r="CF4" s="43"/>
      <c r="CH4" s="43"/>
      <c r="CI4" s="43"/>
      <c r="CJ4" s="43"/>
      <c r="CK4" s="43"/>
      <c r="CL4" s="43"/>
      <c r="CM4" s="43"/>
      <c r="CO4" s="43"/>
      <c r="CP4" s="43"/>
      <c r="CQ4" s="43"/>
      <c r="CR4" s="43"/>
      <c r="CS4" s="43"/>
      <c r="CT4" s="43"/>
      <c r="CV4" s="43"/>
      <c r="CW4" s="43"/>
      <c r="CX4" s="43"/>
      <c r="CY4" s="43"/>
      <c r="CZ4" s="43"/>
      <c r="DA4" s="43"/>
    </row>
    <row r="5" spans="2:105">
      <c r="B5" s="44" t="s">
        <v>69</v>
      </c>
      <c r="C5" s="45"/>
      <c r="D5" s="45"/>
      <c r="E5" s="45"/>
      <c r="F5" s="45"/>
      <c r="G5" s="46"/>
      <c r="I5" s="44" t="s">
        <v>69</v>
      </c>
      <c r="J5" s="45"/>
      <c r="K5" s="45"/>
      <c r="L5" s="45"/>
      <c r="M5" s="45"/>
      <c r="N5" s="46"/>
      <c r="P5" s="44" t="s">
        <v>69</v>
      </c>
      <c r="Q5" s="45"/>
      <c r="R5" s="45"/>
      <c r="S5" s="45"/>
      <c r="T5" s="45"/>
      <c r="U5" s="46"/>
      <c r="W5" s="44" t="s">
        <v>69</v>
      </c>
      <c r="X5" s="45"/>
      <c r="Y5" s="45"/>
      <c r="Z5" s="45"/>
      <c r="AA5" s="45"/>
      <c r="AB5" s="210"/>
      <c r="AD5" s="44" t="s">
        <v>69</v>
      </c>
      <c r="AE5" s="45"/>
      <c r="AF5" s="45"/>
      <c r="AG5" s="45"/>
      <c r="AH5" s="45"/>
      <c r="AI5" s="46"/>
      <c r="AK5" s="44" t="s">
        <v>69</v>
      </c>
      <c r="AL5" s="45"/>
      <c r="AM5" s="45"/>
      <c r="AN5" s="45"/>
      <c r="AO5" s="45"/>
      <c r="AP5" s="46"/>
      <c r="AR5" s="44" t="s">
        <v>69</v>
      </c>
      <c r="AS5" s="45"/>
      <c r="AT5" s="45"/>
      <c r="AU5" s="45"/>
      <c r="AV5" s="45"/>
      <c r="AW5" s="210"/>
      <c r="AY5" s="44" t="s">
        <v>69</v>
      </c>
      <c r="AZ5" s="45"/>
      <c r="BA5" s="45"/>
      <c r="BB5" s="45"/>
      <c r="BC5" s="45"/>
      <c r="BD5" s="46"/>
      <c r="BF5" s="44" t="s">
        <v>69</v>
      </c>
      <c r="BG5" s="45"/>
      <c r="BH5" s="45"/>
      <c r="BI5" s="45"/>
      <c r="BJ5" s="45"/>
      <c r="BK5" s="46"/>
      <c r="BM5" s="44" t="s">
        <v>69</v>
      </c>
      <c r="BN5" s="45"/>
      <c r="BO5" s="45"/>
      <c r="BP5" s="45"/>
      <c r="BQ5" s="45"/>
      <c r="BR5" s="46"/>
      <c r="BT5" s="44" t="s">
        <v>69</v>
      </c>
      <c r="BU5" s="45"/>
      <c r="BV5" s="45"/>
      <c r="BW5" s="45"/>
      <c r="BX5" s="45"/>
      <c r="BY5" s="46"/>
      <c r="CA5" s="44" t="s">
        <v>69</v>
      </c>
      <c r="CB5" s="45"/>
      <c r="CC5" s="45"/>
      <c r="CD5" s="45"/>
      <c r="CE5" s="45"/>
      <c r="CF5" s="46"/>
      <c r="CH5" s="44" t="s">
        <v>69</v>
      </c>
      <c r="CI5" s="45"/>
      <c r="CJ5" s="45"/>
      <c r="CK5" s="45"/>
      <c r="CL5" s="45"/>
      <c r="CM5" s="46"/>
      <c r="CO5" s="44" t="s">
        <v>69</v>
      </c>
      <c r="CP5" s="45"/>
      <c r="CQ5" s="45"/>
      <c r="CR5" s="45"/>
      <c r="CS5" s="45"/>
      <c r="CT5" s="46"/>
      <c r="CV5" s="44" t="s">
        <v>69</v>
      </c>
      <c r="CW5" s="45"/>
      <c r="CX5" s="45"/>
      <c r="CY5" s="45"/>
      <c r="CZ5" s="45"/>
      <c r="DA5" s="46"/>
    </row>
    <row r="6" spans="2:105">
      <c r="B6" s="47" t="s">
        <v>70</v>
      </c>
      <c r="C6" s="48" t="s">
        <v>71</v>
      </c>
      <c r="D6" s="49" t="s">
        <v>72</v>
      </c>
      <c r="E6" s="49" t="s">
        <v>73</v>
      </c>
      <c r="F6" s="49" t="s">
        <v>74</v>
      </c>
      <c r="G6" s="50" t="s">
        <v>75</v>
      </c>
      <c r="I6" s="47" t="s">
        <v>70</v>
      </c>
      <c r="J6" s="48" t="s">
        <v>71</v>
      </c>
      <c r="K6" s="49" t="s">
        <v>72</v>
      </c>
      <c r="L6" s="49" t="s">
        <v>73</v>
      </c>
      <c r="M6" s="49" t="s">
        <v>74</v>
      </c>
      <c r="N6" s="50" t="s">
        <v>75</v>
      </c>
      <c r="P6" s="47" t="s">
        <v>70</v>
      </c>
      <c r="Q6" s="48" t="s">
        <v>71</v>
      </c>
      <c r="R6" s="49" t="s">
        <v>72</v>
      </c>
      <c r="S6" s="49" t="s">
        <v>73</v>
      </c>
      <c r="T6" s="49" t="s">
        <v>74</v>
      </c>
      <c r="U6" s="50" t="s">
        <v>75</v>
      </c>
      <c r="W6" s="47" t="s">
        <v>70</v>
      </c>
      <c r="X6" s="48" t="s">
        <v>71</v>
      </c>
      <c r="Y6" s="49" t="s">
        <v>72</v>
      </c>
      <c r="Z6" s="49" t="s">
        <v>73</v>
      </c>
      <c r="AA6" s="49" t="s">
        <v>74</v>
      </c>
      <c r="AB6" s="211" t="s">
        <v>75</v>
      </c>
      <c r="AD6" s="47" t="s">
        <v>70</v>
      </c>
      <c r="AE6" s="48" t="s">
        <v>71</v>
      </c>
      <c r="AF6" s="49" t="s">
        <v>72</v>
      </c>
      <c r="AG6" s="49" t="s">
        <v>73</v>
      </c>
      <c r="AH6" s="49" t="s">
        <v>74</v>
      </c>
      <c r="AI6" s="50" t="s">
        <v>75</v>
      </c>
      <c r="AK6" s="47" t="s">
        <v>70</v>
      </c>
      <c r="AL6" s="48" t="s">
        <v>71</v>
      </c>
      <c r="AM6" s="49" t="s">
        <v>72</v>
      </c>
      <c r="AN6" s="49" t="s">
        <v>73</v>
      </c>
      <c r="AO6" s="49" t="s">
        <v>74</v>
      </c>
      <c r="AP6" s="50" t="s">
        <v>75</v>
      </c>
      <c r="AR6" s="47" t="s">
        <v>70</v>
      </c>
      <c r="AS6" s="48" t="s">
        <v>71</v>
      </c>
      <c r="AT6" s="49" t="s">
        <v>72</v>
      </c>
      <c r="AU6" s="49" t="s">
        <v>73</v>
      </c>
      <c r="AV6" s="49" t="s">
        <v>74</v>
      </c>
      <c r="AW6" s="211" t="s">
        <v>75</v>
      </c>
      <c r="AY6" s="47" t="s">
        <v>70</v>
      </c>
      <c r="AZ6" s="48" t="s">
        <v>71</v>
      </c>
      <c r="BA6" s="49" t="s">
        <v>72</v>
      </c>
      <c r="BB6" s="49" t="s">
        <v>73</v>
      </c>
      <c r="BC6" s="49" t="s">
        <v>74</v>
      </c>
      <c r="BD6" s="50" t="s">
        <v>75</v>
      </c>
      <c r="BF6" s="47" t="s">
        <v>70</v>
      </c>
      <c r="BG6" s="48" t="s">
        <v>71</v>
      </c>
      <c r="BH6" s="49" t="s">
        <v>72</v>
      </c>
      <c r="BI6" s="49" t="s">
        <v>73</v>
      </c>
      <c r="BJ6" s="49" t="s">
        <v>74</v>
      </c>
      <c r="BK6" s="50" t="s">
        <v>75</v>
      </c>
      <c r="BM6" s="47" t="s">
        <v>70</v>
      </c>
      <c r="BN6" s="48" t="s">
        <v>71</v>
      </c>
      <c r="BO6" s="49" t="s">
        <v>72</v>
      </c>
      <c r="BP6" s="49" t="s">
        <v>73</v>
      </c>
      <c r="BQ6" s="49" t="s">
        <v>74</v>
      </c>
      <c r="BR6" s="50" t="s">
        <v>75</v>
      </c>
      <c r="BT6" s="47" t="s">
        <v>70</v>
      </c>
      <c r="BU6" s="48" t="s">
        <v>71</v>
      </c>
      <c r="BV6" s="49" t="s">
        <v>72</v>
      </c>
      <c r="BW6" s="49" t="s">
        <v>73</v>
      </c>
      <c r="BX6" s="49" t="s">
        <v>74</v>
      </c>
      <c r="BY6" s="50" t="s">
        <v>75</v>
      </c>
      <c r="CA6" s="47" t="s">
        <v>70</v>
      </c>
      <c r="CB6" s="48" t="s">
        <v>71</v>
      </c>
      <c r="CC6" s="49" t="s">
        <v>72</v>
      </c>
      <c r="CD6" s="49" t="s">
        <v>73</v>
      </c>
      <c r="CE6" s="49" t="s">
        <v>74</v>
      </c>
      <c r="CF6" s="50" t="s">
        <v>75</v>
      </c>
      <c r="CH6" s="47" t="s">
        <v>70</v>
      </c>
      <c r="CI6" s="48" t="s">
        <v>71</v>
      </c>
      <c r="CJ6" s="49" t="s">
        <v>72</v>
      </c>
      <c r="CK6" s="49" t="s">
        <v>73</v>
      </c>
      <c r="CL6" s="49" t="s">
        <v>74</v>
      </c>
      <c r="CM6" s="50" t="s">
        <v>75</v>
      </c>
      <c r="CO6" s="47" t="s">
        <v>70</v>
      </c>
      <c r="CP6" s="48" t="s">
        <v>71</v>
      </c>
      <c r="CQ6" s="49" t="s">
        <v>72</v>
      </c>
      <c r="CR6" s="49" t="s">
        <v>73</v>
      </c>
      <c r="CS6" s="49" t="s">
        <v>74</v>
      </c>
      <c r="CT6" s="50" t="s">
        <v>75</v>
      </c>
      <c r="CV6" s="47" t="s">
        <v>70</v>
      </c>
      <c r="CW6" s="48" t="s">
        <v>71</v>
      </c>
      <c r="CX6" s="49" t="s">
        <v>72</v>
      </c>
      <c r="CY6" s="49" t="s">
        <v>73</v>
      </c>
      <c r="CZ6" s="49" t="s">
        <v>74</v>
      </c>
      <c r="DA6" s="50" t="s">
        <v>75</v>
      </c>
    </row>
    <row r="7" spans="2:105">
      <c r="B7" s="51" t="s">
        <v>76</v>
      </c>
      <c r="C7" s="52">
        <v>1</v>
      </c>
      <c r="D7" s="53" t="s">
        <v>77</v>
      </c>
      <c r="E7" s="54">
        <v>4760</v>
      </c>
      <c r="F7" s="54">
        <f t="shared" ref="F7:F99" si="0">IF(E7&lt;&gt;"",ROUND(C7*E7,0),0)</f>
        <v>4760</v>
      </c>
      <c r="G7" s="55"/>
      <c r="I7" s="51" t="s">
        <v>76</v>
      </c>
      <c r="J7" s="52">
        <v>1</v>
      </c>
      <c r="K7" s="53" t="s">
        <v>77</v>
      </c>
      <c r="L7" s="54">
        <v>4760</v>
      </c>
      <c r="M7" s="54">
        <f t="shared" ref="M7:M99" si="1">IF(L7&lt;&gt;"",ROUND(J7*L7,0),0)</f>
        <v>4760</v>
      </c>
      <c r="N7" s="55"/>
      <c r="P7" s="51" t="s">
        <v>76</v>
      </c>
      <c r="Q7" s="52">
        <v>1</v>
      </c>
      <c r="R7" s="53" t="s">
        <v>77</v>
      </c>
      <c r="S7" s="54">
        <v>4760</v>
      </c>
      <c r="T7" s="54">
        <f t="shared" ref="T7:T99" si="2">IF(S7&lt;&gt;"",ROUND(Q7*S7,0),0)</f>
        <v>4760</v>
      </c>
      <c r="U7" s="55"/>
      <c r="W7" s="51" t="s">
        <v>76</v>
      </c>
      <c r="X7" s="52">
        <v>1</v>
      </c>
      <c r="Y7" s="53" t="s">
        <v>77</v>
      </c>
      <c r="Z7" s="54">
        <v>4760</v>
      </c>
      <c r="AA7" s="54">
        <f t="shared" ref="AA7:AA55" si="3">IF(Z7&lt;&gt;"",ROUND(X7*Z7,0),0)</f>
        <v>4760</v>
      </c>
      <c r="AB7" s="212"/>
      <c r="AD7" s="51" t="s">
        <v>76</v>
      </c>
      <c r="AE7" s="52">
        <v>1</v>
      </c>
      <c r="AF7" s="53" t="s">
        <v>77</v>
      </c>
      <c r="AG7" s="54">
        <v>4760</v>
      </c>
      <c r="AH7" s="54">
        <f t="shared" ref="AH7:AH99" si="4">IF(AG7&lt;&gt;"",ROUND(AE7*AG7,0),0)</f>
        <v>4760</v>
      </c>
      <c r="AI7" s="55"/>
      <c r="AK7" s="51" t="s">
        <v>76</v>
      </c>
      <c r="AL7" s="52">
        <v>1</v>
      </c>
      <c r="AM7" s="53" t="s">
        <v>77</v>
      </c>
      <c r="AN7" s="54">
        <v>4760</v>
      </c>
      <c r="AO7" s="54">
        <f t="shared" ref="AO7:AO99" si="5">IF(AN7&lt;&gt;"",ROUND(AL7*AN7,0),0)</f>
        <v>4760</v>
      </c>
      <c r="AP7" s="55"/>
      <c r="AR7" s="51" t="s">
        <v>76</v>
      </c>
      <c r="AS7" s="52">
        <v>1</v>
      </c>
      <c r="AT7" s="53" t="s">
        <v>77</v>
      </c>
      <c r="AU7" s="54">
        <v>4760</v>
      </c>
      <c r="AV7" s="54">
        <f t="shared" ref="AV7:AV99" si="6">IF(AU7&lt;&gt;"",ROUND(AS7*AU7,0),0)</f>
        <v>4760</v>
      </c>
      <c r="AW7" s="212"/>
      <c r="AY7" s="51" t="s">
        <v>76</v>
      </c>
      <c r="AZ7" s="52">
        <v>1</v>
      </c>
      <c r="BA7" s="53" t="s">
        <v>77</v>
      </c>
      <c r="BB7" s="54">
        <v>4760</v>
      </c>
      <c r="BC7" s="54">
        <f t="shared" ref="BC7:BC99" si="7">IF(BB7&lt;&gt;"",ROUND(AZ7*BB7,0),0)</f>
        <v>4760</v>
      </c>
      <c r="BD7" s="55"/>
      <c r="BF7" s="51" t="s">
        <v>76</v>
      </c>
      <c r="BG7" s="52">
        <v>1</v>
      </c>
      <c r="BH7" s="53" t="s">
        <v>77</v>
      </c>
      <c r="BI7" s="54">
        <v>4760</v>
      </c>
      <c r="BJ7" s="205">
        <f t="shared" ref="BJ7:BJ61" si="8">IF(BI7&lt;&gt;"",ROUND(BG7*BI7,0),0)</f>
        <v>4760</v>
      </c>
      <c r="BK7" s="55"/>
      <c r="BM7" s="51" t="s">
        <v>76</v>
      </c>
      <c r="BN7" s="52">
        <v>1</v>
      </c>
      <c r="BO7" s="53" t="s">
        <v>77</v>
      </c>
      <c r="BP7" s="54">
        <v>4760</v>
      </c>
      <c r="BQ7" s="54">
        <f t="shared" ref="BQ7:BQ99" si="9">IF(BP7&lt;&gt;"",ROUND(BN7*BP7,0),0)</f>
        <v>4760</v>
      </c>
      <c r="BR7" s="55"/>
      <c r="BT7" s="51" t="s">
        <v>76</v>
      </c>
      <c r="BU7" s="52">
        <v>1</v>
      </c>
      <c r="BV7" s="53" t="s">
        <v>77</v>
      </c>
      <c r="BW7" s="54">
        <v>4760</v>
      </c>
      <c r="BX7" s="54">
        <f t="shared" ref="BX7:BX99" si="10">IF(BW7&lt;&gt;"",ROUND(BU7*BW7,0),0)</f>
        <v>4760</v>
      </c>
      <c r="BY7" s="55"/>
      <c r="CA7" s="51" t="s">
        <v>76</v>
      </c>
      <c r="CB7" s="52">
        <v>1</v>
      </c>
      <c r="CC7" s="53" t="s">
        <v>77</v>
      </c>
      <c r="CD7" s="54">
        <v>4760</v>
      </c>
      <c r="CE7" s="54">
        <f t="shared" ref="CE7:CE99" si="11">IF(CD7&lt;&gt;"",ROUND(CB7*CD7,0),0)</f>
        <v>4760</v>
      </c>
      <c r="CF7" s="55"/>
      <c r="CH7" s="51" t="s">
        <v>76</v>
      </c>
      <c r="CI7" s="52">
        <v>1</v>
      </c>
      <c r="CJ7" s="53" t="s">
        <v>77</v>
      </c>
      <c r="CK7" s="54">
        <v>4760</v>
      </c>
      <c r="CL7" s="54">
        <f t="shared" ref="CL7:CL99" si="12">IF(CK7&lt;&gt;"",ROUND(CI7*CK7,0),0)</f>
        <v>4760</v>
      </c>
      <c r="CM7" s="55"/>
      <c r="CO7" s="51" t="s">
        <v>76</v>
      </c>
      <c r="CP7" s="52">
        <v>1</v>
      </c>
      <c r="CQ7" s="53" t="s">
        <v>77</v>
      </c>
      <c r="CR7" s="54">
        <v>4760</v>
      </c>
      <c r="CS7" s="54">
        <f t="shared" ref="CS7:CS99" si="13">IF(CR7&lt;&gt;"",ROUND(CP7*CR7,0),0)</f>
        <v>4760</v>
      </c>
      <c r="CT7" s="55"/>
      <c r="CV7" s="51" t="s">
        <v>76</v>
      </c>
      <c r="CW7" s="52">
        <v>1</v>
      </c>
      <c r="CX7" s="53" t="s">
        <v>77</v>
      </c>
      <c r="CY7" s="54">
        <v>4760</v>
      </c>
      <c r="CZ7" s="54">
        <f t="shared" ref="CZ7:CZ61" si="14">IF(CY7&lt;&gt;"",ROUND(CW7*CY7,0),0)</f>
        <v>4760</v>
      </c>
      <c r="DA7" s="55"/>
    </row>
    <row r="8" spans="2:105">
      <c r="B8" s="51" t="s">
        <v>78</v>
      </c>
      <c r="C8" s="52">
        <v>1</v>
      </c>
      <c r="D8" s="53" t="s">
        <v>77</v>
      </c>
      <c r="E8" s="54">
        <v>2975000</v>
      </c>
      <c r="F8" s="54">
        <f t="shared" si="0"/>
        <v>2975000</v>
      </c>
      <c r="G8" s="55"/>
      <c r="I8" s="51" t="s">
        <v>78</v>
      </c>
      <c r="J8" s="52">
        <v>1</v>
      </c>
      <c r="K8" s="53" t="s">
        <v>77</v>
      </c>
      <c r="L8" s="54">
        <v>2975000</v>
      </c>
      <c r="M8" s="54">
        <f t="shared" si="1"/>
        <v>2975000</v>
      </c>
      <c r="N8" s="55"/>
      <c r="P8" s="51" t="s">
        <v>78</v>
      </c>
      <c r="Q8" s="52">
        <v>1</v>
      </c>
      <c r="R8" s="53" t="s">
        <v>77</v>
      </c>
      <c r="S8" s="54">
        <v>2975000</v>
      </c>
      <c r="T8" s="54">
        <f t="shared" si="2"/>
        <v>2975000</v>
      </c>
      <c r="U8" s="55"/>
      <c r="W8" s="51" t="s">
        <v>78</v>
      </c>
      <c r="X8" s="52">
        <v>1</v>
      </c>
      <c r="Y8" s="53" t="s">
        <v>77</v>
      </c>
      <c r="Z8" s="54">
        <v>2975000</v>
      </c>
      <c r="AA8" s="54">
        <f t="shared" si="3"/>
        <v>2975000</v>
      </c>
      <c r="AB8" s="212"/>
      <c r="AD8" s="51" t="s">
        <v>78</v>
      </c>
      <c r="AE8" s="52">
        <v>1</v>
      </c>
      <c r="AF8" s="53" t="s">
        <v>77</v>
      </c>
      <c r="AG8" s="54">
        <v>2975000</v>
      </c>
      <c r="AH8" s="54">
        <f t="shared" si="4"/>
        <v>2975000</v>
      </c>
      <c r="AI8" s="55"/>
      <c r="AK8" s="51" t="s">
        <v>78</v>
      </c>
      <c r="AL8" s="52">
        <v>1</v>
      </c>
      <c r="AM8" s="53" t="s">
        <v>77</v>
      </c>
      <c r="AN8" s="54">
        <v>2975000</v>
      </c>
      <c r="AO8" s="54">
        <f t="shared" si="5"/>
        <v>2975000</v>
      </c>
      <c r="AP8" s="55"/>
      <c r="AR8" s="51" t="s">
        <v>78</v>
      </c>
      <c r="AS8" s="52">
        <v>1</v>
      </c>
      <c r="AT8" s="53" t="s">
        <v>77</v>
      </c>
      <c r="AU8" s="54">
        <v>2975000</v>
      </c>
      <c r="AV8" s="54">
        <f t="shared" si="6"/>
        <v>2975000</v>
      </c>
      <c r="AW8" s="212"/>
      <c r="AY8" s="51" t="s">
        <v>78</v>
      </c>
      <c r="AZ8" s="52">
        <v>1</v>
      </c>
      <c r="BA8" s="53" t="s">
        <v>77</v>
      </c>
      <c r="BB8" s="54">
        <v>2975000</v>
      </c>
      <c r="BC8" s="54">
        <f t="shared" si="7"/>
        <v>2975000</v>
      </c>
      <c r="BD8" s="55"/>
      <c r="BF8" s="51" t="s">
        <v>78</v>
      </c>
      <c r="BG8" s="52">
        <v>1</v>
      </c>
      <c r="BH8" s="53" t="s">
        <v>77</v>
      </c>
      <c r="BI8" s="54">
        <v>2975000</v>
      </c>
      <c r="BJ8" s="205">
        <f t="shared" si="8"/>
        <v>2975000</v>
      </c>
      <c r="BK8" s="55"/>
      <c r="BM8" s="51" t="s">
        <v>78</v>
      </c>
      <c r="BN8" s="52">
        <v>1</v>
      </c>
      <c r="BO8" s="53" t="s">
        <v>77</v>
      </c>
      <c r="BP8" s="54">
        <v>2975000</v>
      </c>
      <c r="BQ8" s="54">
        <f t="shared" si="9"/>
        <v>2975000</v>
      </c>
      <c r="BR8" s="55"/>
      <c r="BT8" s="51" t="s">
        <v>78</v>
      </c>
      <c r="BU8" s="52">
        <v>1</v>
      </c>
      <c r="BV8" s="53" t="s">
        <v>77</v>
      </c>
      <c r="BW8" s="54">
        <v>2975000</v>
      </c>
      <c r="BX8" s="54">
        <f t="shared" si="10"/>
        <v>2975000</v>
      </c>
      <c r="BY8" s="55"/>
      <c r="CA8" s="51" t="s">
        <v>78</v>
      </c>
      <c r="CB8" s="52">
        <v>1</v>
      </c>
      <c r="CC8" s="53" t="s">
        <v>77</v>
      </c>
      <c r="CD8" s="54">
        <v>2975000</v>
      </c>
      <c r="CE8" s="54">
        <f t="shared" si="11"/>
        <v>2975000</v>
      </c>
      <c r="CF8" s="55"/>
      <c r="CH8" s="51" t="s">
        <v>78</v>
      </c>
      <c r="CI8" s="52">
        <v>1</v>
      </c>
      <c r="CJ8" s="53" t="s">
        <v>77</v>
      </c>
      <c r="CK8" s="54">
        <v>2975000</v>
      </c>
      <c r="CL8" s="54">
        <f t="shared" si="12"/>
        <v>2975000</v>
      </c>
      <c r="CM8" s="55"/>
      <c r="CO8" s="51" t="s">
        <v>78</v>
      </c>
      <c r="CP8" s="52">
        <v>1</v>
      </c>
      <c r="CQ8" s="53" t="s">
        <v>77</v>
      </c>
      <c r="CR8" s="54">
        <v>2975000</v>
      </c>
      <c r="CS8" s="54">
        <f t="shared" si="13"/>
        <v>2975000</v>
      </c>
      <c r="CT8" s="55"/>
      <c r="CV8" s="51" t="s">
        <v>78</v>
      </c>
      <c r="CW8" s="52">
        <v>1</v>
      </c>
      <c r="CX8" s="53" t="s">
        <v>77</v>
      </c>
      <c r="CY8" s="54">
        <v>2975000</v>
      </c>
      <c r="CZ8" s="54">
        <f t="shared" si="14"/>
        <v>2975000</v>
      </c>
      <c r="DA8" s="55"/>
    </row>
    <row r="9" spans="2:105">
      <c r="B9" s="51" t="s">
        <v>79</v>
      </c>
      <c r="C9" s="52">
        <v>1</v>
      </c>
      <c r="D9" s="53" t="s">
        <v>77</v>
      </c>
      <c r="E9" s="54">
        <v>11900</v>
      </c>
      <c r="F9" s="54">
        <f t="shared" si="0"/>
        <v>11900</v>
      </c>
      <c r="G9" s="55"/>
      <c r="I9" s="51" t="s">
        <v>79</v>
      </c>
      <c r="J9" s="52">
        <v>1</v>
      </c>
      <c r="K9" s="53" t="s">
        <v>77</v>
      </c>
      <c r="L9" s="54">
        <v>11900</v>
      </c>
      <c r="M9" s="54">
        <f t="shared" si="1"/>
        <v>11900</v>
      </c>
      <c r="N9" s="55"/>
      <c r="P9" s="51" t="s">
        <v>79</v>
      </c>
      <c r="Q9" s="52">
        <v>1</v>
      </c>
      <c r="R9" s="53" t="s">
        <v>77</v>
      </c>
      <c r="S9" s="54">
        <v>11900</v>
      </c>
      <c r="T9" s="54">
        <f t="shared" si="2"/>
        <v>11900</v>
      </c>
      <c r="U9" s="55"/>
      <c r="W9" s="51" t="s">
        <v>79</v>
      </c>
      <c r="X9" s="52">
        <v>1</v>
      </c>
      <c r="Y9" s="53" t="s">
        <v>77</v>
      </c>
      <c r="Z9" s="54">
        <v>11900</v>
      </c>
      <c r="AA9" s="54">
        <f t="shared" si="3"/>
        <v>11900</v>
      </c>
      <c r="AB9" s="212"/>
      <c r="AD9" s="51" t="s">
        <v>79</v>
      </c>
      <c r="AE9" s="52">
        <v>1</v>
      </c>
      <c r="AF9" s="53" t="s">
        <v>77</v>
      </c>
      <c r="AG9" s="54">
        <v>11900</v>
      </c>
      <c r="AH9" s="54">
        <f t="shared" si="4"/>
        <v>11900</v>
      </c>
      <c r="AI9" s="55"/>
      <c r="AK9" s="51" t="s">
        <v>79</v>
      </c>
      <c r="AL9" s="52">
        <v>1</v>
      </c>
      <c r="AM9" s="53" t="s">
        <v>77</v>
      </c>
      <c r="AN9" s="54">
        <v>11900</v>
      </c>
      <c r="AO9" s="54">
        <f t="shared" si="5"/>
        <v>11900</v>
      </c>
      <c r="AP9" s="55"/>
      <c r="AR9" s="51" t="s">
        <v>79</v>
      </c>
      <c r="AS9" s="52">
        <v>1</v>
      </c>
      <c r="AT9" s="53" t="s">
        <v>77</v>
      </c>
      <c r="AU9" s="54">
        <v>11900</v>
      </c>
      <c r="AV9" s="54">
        <f t="shared" si="6"/>
        <v>11900</v>
      </c>
      <c r="AW9" s="212"/>
      <c r="AY9" s="51" t="s">
        <v>79</v>
      </c>
      <c r="AZ9" s="52">
        <v>1</v>
      </c>
      <c r="BA9" s="53" t="s">
        <v>77</v>
      </c>
      <c r="BB9" s="54">
        <v>11900</v>
      </c>
      <c r="BC9" s="54">
        <f t="shared" si="7"/>
        <v>11900</v>
      </c>
      <c r="BD9" s="55"/>
      <c r="BF9" s="51" t="s">
        <v>79</v>
      </c>
      <c r="BG9" s="52">
        <v>1</v>
      </c>
      <c r="BH9" s="53" t="s">
        <v>77</v>
      </c>
      <c r="BI9" s="54">
        <v>11900</v>
      </c>
      <c r="BJ9" s="205">
        <f t="shared" si="8"/>
        <v>11900</v>
      </c>
      <c r="BK9" s="55"/>
      <c r="BM9" s="51" t="s">
        <v>79</v>
      </c>
      <c r="BN9" s="52">
        <v>1</v>
      </c>
      <c r="BO9" s="53" t="s">
        <v>77</v>
      </c>
      <c r="BP9" s="54">
        <v>11900</v>
      </c>
      <c r="BQ9" s="54">
        <f t="shared" si="9"/>
        <v>11900</v>
      </c>
      <c r="BR9" s="55"/>
      <c r="BT9" s="51" t="s">
        <v>79</v>
      </c>
      <c r="BU9" s="52">
        <v>1</v>
      </c>
      <c r="BV9" s="53" t="s">
        <v>77</v>
      </c>
      <c r="BW9" s="54">
        <v>11900</v>
      </c>
      <c r="BX9" s="54">
        <f t="shared" si="10"/>
        <v>11900</v>
      </c>
      <c r="BY9" s="55"/>
      <c r="CA9" s="51" t="s">
        <v>79</v>
      </c>
      <c r="CB9" s="52">
        <v>1</v>
      </c>
      <c r="CC9" s="53" t="s">
        <v>77</v>
      </c>
      <c r="CD9" s="54">
        <v>11900</v>
      </c>
      <c r="CE9" s="54">
        <f t="shared" si="11"/>
        <v>11900</v>
      </c>
      <c r="CF9" s="55"/>
      <c r="CH9" s="51" t="s">
        <v>79</v>
      </c>
      <c r="CI9" s="52">
        <v>1</v>
      </c>
      <c r="CJ9" s="53" t="s">
        <v>77</v>
      </c>
      <c r="CK9" s="54">
        <v>11900</v>
      </c>
      <c r="CL9" s="54">
        <f t="shared" si="12"/>
        <v>11900</v>
      </c>
      <c r="CM9" s="55"/>
      <c r="CO9" s="51" t="s">
        <v>79</v>
      </c>
      <c r="CP9" s="52">
        <v>1</v>
      </c>
      <c r="CQ9" s="53" t="s">
        <v>77</v>
      </c>
      <c r="CR9" s="54">
        <v>11900</v>
      </c>
      <c r="CS9" s="54">
        <f t="shared" si="13"/>
        <v>11900</v>
      </c>
      <c r="CT9" s="55"/>
      <c r="CV9" s="51" t="s">
        <v>79</v>
      </c>
      <c r="CW9" s="52">
        <v>1</v>
      </c>
      <c r="CX9" s="53" t="s">
        <v>77</v>
      </c>
      <c r="CY9" s="54">
        <v>11900</v>
      </c>
      <c r="CZ9" s="54">
        <f t="shared" si="14"/>
        <v>11900</v>
      </c>
      <c r="DA9" s="55"/>
    </row>
    <row r="10" spans="2:105">
      <c r="B10" s="51" t="s">
        <v>80</v>
      </c>
      <c r="C10" s="52">
        <v>1</v>
      </c>
      <c r="D10" s="53" t="s">
        <v>77</v>
      </c>
      <c r="E10" s="54">
        <v>2975000</v>
      </c>
      <c r="F10" s="54">
        <f t="shared" si="0"/>
        <v>2975000</v>
      </c>
      <c r="G10" s="55"/>
      <c r="I10" s="51" t="s">
        <v>80</v>
      </c>
      <c r="J10" s="52">
        <v>1</v>
      </c>
      <c r="K10" s="53" t="s">
        <v>77</v>
      </c>
      <c r="L10" s="54">
        <v>2975000</v>
      </c>
      <c r="M10" s="54">
        <f t="shared" si="1"/>
        <v>2975000</v>
      </c>
      <c r="N10" s="55"/>
      <c r="P10" s="51" t="s">
        <v>80</v>
      </c>
      <c r="Q10" s="52">
        <v>1</v>
      </c>
      <c r="R10" s="53" t="s">
        <v>77</v>
      </c>
      <c r="S10" s="54">
        <v>2975000</v>
      </c>
      <c r="T10" s="54">
        <f t="shared" si="2"/>
        <v>2975000</v>
      </c>
      <c r="U10" s="55"/>
      <c r="W10" s="51" t="s">
        <v>80</v>
      </c>
      <c r="X10" s="52">
        <v>1</v>
      </c>
      <c r="Y10" s="53" t="s">
        <v>77</v>
      </c>
      <c r="Z10" s="54">
        <v>2975000</v>
      </c>
      <c r="AA10" s="54">
        <f t="shared" si="3"/>
        <v>2975000</v>
      </c>
      <c r="AB10" s="212"/>
      <c r="AD10" s="51" t="s">
        <v>80</v>
      </c>
      <c r="AE10" s="52">
        <v>1</v>
      </c>
      <c r="AF10" s="53" t="s">
        <v>77</v>
      </c>
      <c r="AG10" s="54">
        <v>2975000</v>
      </c>
      <c r="AH10" s="54">
        <f t="shared" si="4"/>
        <v>2975000</v>
      </c>
      <c r="AI10" s="55"/>
      <c r="AK10" s="51" t="s">
        <v>80</v>
      </c>
      <c r="AL10" s="52">
        <v>1</v>
      </c>
      <c r="AM10" s="53" t="s">
        <v>77</v>
      </c>
      <c r="AN10" s="54">
        <v>2975000</v>
      </c>
      <c r="AO10" s="54">
        <f t="shared" si="5"/>
        <v>2975000</v>
      </c>
      <c r="AP10" s="55"/>
      <c r="AR10" s="51" t="s">
        <v>80</v>
      </c>
      <c r="AS10" s="52">
        <v>1</v>
      </c>
      <c r="AT10" s="53" t="s">
        <v>77</v>
      </c>
      <c r="AU10" s="54">
        <v>2975000</v>
      </c>
      <c r="AV10" s="54">
        <f t="shared" si="6"/>
        <v>2975000</v>
      </c>
      <c r="AW10" s="212"/>
      <c r="AY10" s="51" t="s">
        <v>80</v>
      </c>
      <c r="AZ10" s="52">
        <v>1</v>
      </c>
      <c r="BA10" s="53" t="s">
        <v>77</v>
      </c>
      <c r="BB10" s="54">
        <v>2975000</v>
      </c>
      <c r="BC10" s="54">
        <f t="shared" si="7"/>
        <v>2975000</v>
      </c>
      <c r="BD10" s="55"/>
      <c r="BF10" s="51" t="s">
        <v>80</v>
      </c>
      <c r="BG10" s="52">
        <v>1</v>
      </c>
      <c r="BH10" s="53" t="s">
        <v>77</v>
      </c>
      <c r="BI10" s="54">
        <v>2975000</v>
      </c>
      <c r="BJ10" s="205">
        <f t="shared" si="8"/>
        <v>2975000</v>
      </c>
      <c r="BK10" s="55"/>
      <c r="BM10" s="51" t="s">
        <v>80</v>
      </c>
      <c r="BN10" s="52">
        <v>1</v>
      </c>
      <c r="BO10" s="53" t="s">
        <v>77</v>
      </c>
      <c r="BP10" s="54">
        <v>2975000</v>
      </c>
      <c r="BQ10" s="54">
        <f t="shared" si="9"/>
        <v>2975000</v>
      </c>
      <c r="BR10" s="55"/>
      <c r="BT10" s="51" t="s">
        <v>80</v>
      </c>
      <c r="BU10" s="52">
        <v>1</v>
      </c>
      <c r="BV10" s="53" t="s">
        <v>77</v>
      </c>
      <c r="BW10" s="54">
        <v>2975000</v>
      </c>
      <c r="BX10" s="54">
        <f t="shared" si="10"/>
        <v>2975000</v>
      </c>
      <c r="BY10" s="55"/>
      <c r="CA10" s="51" t="s">
        <v>80</v>
      </c>
      <c r="CB10" s="52">
        <v>1</v>
      </c>
      <c r="CC10" s="53" t="s">
        <v>77</v>
      </c>
      <c r="CD10" s="54">
        <v>2975000</v>
      </c>
      <c r="CE10" s="54">
        <f t="shared" si="11"/>
        <v>2975000</v>
      </c>
      <c r="CF10" s="55"/>
      <c r="CH10" s="51" t="s">
        <v>80</v>
      </c>
      <c r="CI10" s="52">
        <v>1</v>
      </c>
      <c r="CJ10" s="53" t="s">
        <v>77</v>
      </c>
      <c r="CK10" s="54">
        <v>2975000</v>
      </c>
      <c r="CL10" s="54">
        <f t="shared" si="12"/>
        <v>2975000</v>
      </c>
      <c r="CM10" s="55"/>
      <c r="CO10" s="51" t="s">
        <v>80</v>
      </c>
      <c r="CP10" s="52">
        <v>1</v>
      </c>
      <c r="CQ10" s="53" t="s">
        <v>77</v>
      </c>
      <c r="CR10" s="54">
        <v>2975000</v>
      </c>
      <c r="CS10" s="54">
        <f t="shared" si="13"/>
        <v>2975000</v>
      </c>
      <c r="CT10" s="55"/>
      <c r="CV10" s="51" t="s">
        <v>80</v>
      </c>
      <c r="CW10" s="52">
        <v>1</v>
      </c>
      <c r="CX10" s="53" t="s">
        <v>77</v>
      </c>
      <c r="CY10" s="54">
        <v>2975000</v>
      </c>
      <c r="CZ10" s="54">
        <f t="shared" si="14"/>
        <v>2975000</v>
      </c>
      <c r="DA10" s="55"/>
    </row>
    <row r="11" spans="2:105">
      <c r="B11" s="51" t="s">
        <v>81</v>
      </c>
      <c r="C11" s="52">
        <v>1</v>
      </c>
      <c r="D11" s="53" t="s">
        <v>77</v>
      </c>
      <c r="E11" s="54">
        <v>2142000</v>
      </c>
      <c r="F11" s="54">
        <f t="shared" si="0"/>
        <v>2142000</v>
      </c>
      <c r="G11" s="55"/>
      <c r="I11" s="51" t="s">
        <v>81</v>
      </c>
      <c r="J11" s="52">
        <v>1</v>
      </c>
      <c r="K11" s="53" t="s">
        <v>77</v>
      </c>
      <c r="L11" s="54">
        <v>2142000</v>
      </c>
      <c r="M11" s="54">
        <f t="shared" si="1"/>
        <v>2142000</v>
      </c>
      <c r="N11" s="55"/>
      <c r="P11" s="51" t="s">
        <v>81</v>
      </c>
      <c r="Q11" s="52">
        <v>1</v>
      </c>
      <c r="R11" s="53" t="s">
        <v>77</v>
      </c>
      <c r="S11" s="54">
        <v>2142000</v>
      </c>
      <c r="T11" s="54">
        <f t="shared" si="2"/>
        <v>2142000</v>
      </c>
      <c r="U11" s="55"/>
      <c r="W11" s="51" t="s">
        <v>81</v>
      </c>
      <c r="X11" s="52">
        <v>1</v>
      </c>
      <c r="Y11" s="53" t="s">
        <v>77</v>
      </c>
      <c r="Z11" s="54">
        <v>2142000</v>
      </c>
      <c r="AA11" s="54">
        <f t="shared" si="3"/>
        <v>2142000</v>
      </c>
      <c r="AB11" s="212"/>
      <c r="AD11" s="51" t="s">
        <v>81</v>
      </c>
      <c r="AE11" s="52">
        <v>1</v>
      </c>
      <c r="AF11" s="53" t="s">
        <v>77</v>
      </c>
      <c r="AG11" s="54">
        <v>2142000</v>
      </c>
      <c r="AH11" s="54">
        <f t="shared" si="4"/>
        <v>2142000</v>
      </c>
      <c r="AI11" s="55"/>
      <c r="AK11" s="51" t="s">
        <v>81</v>
      </c>
      <c r="AL11" s="52">
        <v>1</v>
      </c>
      <c r="AM11" s="53" t="s">
        <v>77</v>
      </c>
      <c r="AN11" s="54">
        <v>2142000</v>
      </c>
      <c r="AO11" s="54">
        <f t="shared" si="5"/>
        <v>2142000</v>
      </c>
      <c r="AP11" s="55"/>
      <c r="AR11" s="51" t="s">
        <v>81</v>
      </c>
      <c r="AS11" s="52">
        <v>1</v>
      </c>
      <c r="AT11" s="53" t="s">
        <v>77</v>
      </c>
      <c r="AU11" s="54">
        <v>2142000</v>
      </c>
      <c r="AV11" s="54">
        <f t="shared" si="6"/>
        <v>2142000</v>
      </c>
      <c r="AW11" s="212"/>
      <c r="AY11" s="51" t="s">
        <v>81</v>
      </c>
      <c r="AZ11" s="52">
        <v>1</v>
      </c>
      <c r="BA11" s="53" t="s">
        <v>77</v>
      </c>
      <c r="BB11" s="54">
        <v>2142000</v>
      </c>
      <c r="BC11" s="54">
        <f t="shared" si="7"/>
        <v>2142000</v>
      </c>
      <c r="BD11" s="55"/>
      <c r="BF11" s="51" t="s">
        <v>81</v>
      </c>
      <c r="BG11" s="52">
        <v>1</v>
      </c>
      <c r="BH11" s="53" t="s">
        <v>77</v>
      </c>
      <c r="BI11" s="54">
        <v>2142000</v>
      </c>
      <c r="BJ11" s="205">
        <f t="shared" si="8"/>
        <v>2142000</v>
      </c>
      <c r="BK11" s="55"/>
      <c r="BM11" s="51" t="s">
        <v>81</v>
      </c>
      <c r="BN11" s="52">
        <v>1</v>
      </c>
      <c r="BO11" s="53" t="s">
        <v>77</v>
      </c>
      <c r="BP11" s="54">
        <v>2142000</v>
      </c>
      <c r="BQ11" s="54">
        <f t="shared" si="9"/>
        <v>2142000</v>
      </c>
      <c r="BR11" s="55"/>
      <c r="BT11" s="51" t="s">
        <v>81</v>
      </c>
      <c r="BU11" s="52">
        <v>1</v>
      </c>
      <c r="BV11" s="53" t="s">
        <v>77</v>
      </c>
      <c r="BW11" s="54">
        <v>2142000</v>
      </c>
      <c r="BX11" s="54">
        <f t="shared" si="10"/>
        <v>2142000</v>
      </c>
      <c r="BY11" s="55"/>
      <c r="CA11" s="51" t="s">
        <v>81</v>
      </c>
      <c r="CB11" s="52">
        <v>1</v>
      </c>
      <c r="CC11" s="53" t="s">
        <v>77</v>
      </c>
      <c r="CD11" s="54">
        <v>2142000</v>
      </c>
      <c r="CE11" s="54">
        <f t="shared" si="11"/>
        <v>2142000</v>
      </c>
      <c r="CF11" s="55"/>
      <c r="CH11" s="51" t="s">
        <v>81</v>
      </c>
      <c r="CI11" s="52">
        <v>1</v>
      </c>
      <c r="CJ11" s="53" t="s">
        <v>77</v>
      </c>
      <c r="CK11" s="54">
        <v>2142000</v>
      </c>
      <c r="CL11" s="54">
        <f t="shared" si="12"/>
        <v>2142000</v>
      </c>
      <c r="CM11" s="55"/>
      <c r="CO11" s="51" t="s">
        <v>81</v>
      </c>
      <c r="CP11" s="52">
        <v>1</v>
      </c>
      <c r="CQ11" s="53" t="s">
        <v>77</v>
      </c>
      <c r="CR11" s="54">
        <v>2142000</v>
      </c>
      <c r="CS11" s="54">
        <f t="shared" si="13"/>
        <v>2142000</v>
      </c>
      <c r="CT11" s="55"/>
      <c r="CV11" s="51" t="s">
        <v>81</v>
      </c>
      <c r="CW11" s="52">
        <v>1</v>
      </c>
      <c r="CX11" s="53" t="s">
        <v>77</v>
      </c>
      <c r="CY11" s="54">
        <v>2142000</v>
      </c>
      <c r="CZ11" s="54">
        <f t="shared" si="14"/>
        <v>2142000</v>
      </c>
      <c r="DA11" s="55"/>
    </row>
    <row r="12" spans="2:105">
      <c r="B12" s="51" t="s">
        <v>82</v>
      </c>
      <c r="C12" s="52">
        <v>1</v>
      </c>
      <c r="D12" s="53" t="s">
        <v>77</v>
      </c>
      <c r="E12" s="54">
        <v>273700</v>
      </c>
      <c r="F12" s="54">
        <f t="shared" si="0"/>
        <v>273700</v>
      </c>
      <c r="G12" s="55"/>
      <c r="I12" s="51" t="s">
        <v>82</v>
      </c>
      <c r="J12" s="52">
        <v>1</v>
      </c>
      <c r="K12" s="53" t="s">
        <v>77</v>
      </c>
      <c r="L12" s="54">
        <v>273700</v>
      </c>
      <c r="M12" s="54">
        <f t="shared" si="1"/>
        <v>273700</v>
      </c>
      <c r="N12" s="55"/>
      <c r="P12" s="51" t="s">
        <v>82</v>
      </c>
      <c r="Q12" s="52">
        <v>1</v>
      </c>
      <c r="R12" s="53" t="s">
        <v>77</v>
      </c>
      <c r="S12" s="54">
        <v>273700</v>
      </c>
      <c r="T12" s="54">
        <f t="shared" si="2"/>
        <v>273700</v>
      </c>
      <c r="U12" s="55"/>
      <c r="W12" s="51" t="s">
        <v>82</v>
      </c>
      <c r="X12" s="52">
        <v>1</v>
      </c>
      <c r="Y12" s="53" t="s">
        <v>77</v>
      </c>
      <c r="Z12" s="54">
        <v>273700</v>
      </c>
      <c r="AA12" s="54">
        <f t="shared" si="3"/>
        <v>273700</v>
      </c>
      <c r="AB12" s="212"/>
      <c r="AD12" s="51" t="s">
        <v>82</v>
      </c>
      <c r="AE12" s="52">
        <v>1</v>
      </c>
      <c r="AF12" s="53" t="s">
        <v>77</v>
      </c>
      <c r="AG12" s="54">
        <v>273700</v>
      </c>
      <c r="AH12" s="54">
        <f t="shared" si="4"/>
        <v>273700</v>
      </c>
      <c r="AI12" s="55"/>
      <c r="AK12" s="51" t="s">
        <v>82</v>
      </c>
      <c r="AL12" s="52">
        <v>1</v>
      </c>
      <c r="AM12" s="53" t="s">
        <v>77</v>
      </c>
      <c r="AN12" s="54">
        <v>273700</v>
      </c>
      <c r="AO12" s="54">
        <f t="shared" si="5"/>
        <v>273700</v>
      </c>
      <c r="AP12" s="55"/>
      <c r="AR12" s="51" t="s">
        <v>82</v>
      </c>
      <c r="AS12" s="52">
        <v>1</v>
      </c>
      <c r="AT12" s="53" t="s">
        <v>77</v>
      </c>
      <c r="AU12" s="54">
        <v>273700</v>
      </c>
      <c r="AV12" s="54">
        <f t="shared" si="6"/>
        <v>273700</v>
      </c>
      <c r="AW12" s="212"/>
      <c r="AY12" s="51" t="s">
        <v>82</v>
      </c>
      <c r="AZ12" s="52">
        <v>1</v>
      </c>
      <c r="BA12" s="53" t="s">
        <v>77</v>
      </c>
      <c r="BB12" s="54">
        <v>273700</v>
      </c>
      <c r="BC12" s="54">
        <f t="shared" si="7"/>
        <v>273700</v>
      </c>
      <c r="BD12" s="55"/>
      <c r="BF12" s="51" t="s">
        <v>82</v>
      </c>
      <c r="BG12" s="52">
        <v>1</v>
      </c>
      <c r="BH12" s="53" t="s">
        <v>77</v>
      </c>
      <c r="BI12" s="54">
        <v>273700</v>
      </c>
      <c r="BJ12" s="205">
        <f t="shared" si="8"/>
        <v>273700</v>
      </c>
      <c r="BK12" s="55"/>
      <c r="BM12" s="51" t="s">
        <v>82</v>
      </c>
      <c r="BN12" s="52">
        <v>1</v>
      </c>
      <c r="BO12" s="53" t="s">
        <v>77</v>
      </c>
      <c r="BP12" s="54">
        <v>273700</v>
      </c>
      <c r="BQ12" s="54">
        <f t="shared" si="9"/>
        <v>273700</v>
      </c>
      <c r="BR12" s="55"/>
      <c r="BT12" s="51" t="s">
        <v>82</v>
      </c>
      <c r="BU12" s="52">
        <v>1</v>
      </c>
      <c r="BV12" s="53" t="s">
        <v>77</v>
      </c>
      <c r="BW12" s="54">
        <v>273700</v>
      </c>
      <c r="BX12" s="54">
        <f t="shared" si="10"/>
        <v>273700</v>
      </c>
      <c r="BY12" s="55"/>
      <c r="CA12" s="51" t="s">
        <v>82</v>
      </c>
      <c r="CB12" s="52">
        <v>1</v>
      </c>
      <c r="CC12" s="53" t="s">
        <v>77</v>
      </c>
      <c r="CD12" s="54">
        <v>273700</v>
      </c>
      <c r="CE12" s="54">
        <f t="shared" si="11"/>
        <v>273700</v>
      </c>
      <c r="CF12" s="55"/>
      <c r="CH12" s="51" t="s">
        <v>82</v>
      </c>
      <c r="CI12" s="52">
        <v>1</v>
      </c>
      <c r="CJ12" s="53" t="s">
        <v>77</v>
      </c>
      <c r="CK12" s="54">
        <v>273700</v>
      </c>
      <c r="CL12" s="54">
        <f t="shared" si="12"/>
        <v>273700</v>
      </c>
      <c r="CM12" s="55"/>
      <c r="CO12" s="51" t="s">
        <v>82</v>
      </c>
      <c r="CP12" s="52">
        <v>1</v>
      </c>
      <c r="CQ12" s="53" t="s">
        <v>77</v>
      </c>
      <c r="CR12" s="54">
        <v>273700</v>
      </c>
      <c r="CS12" s="54">
        <f t="shared" si="13"/>
        <v>273700</v>
      </c>
      <c r="CT12" s="55"/>
      <c r="CV12" s="51" t="s">
        <v>82</v>
      </c>
      <c r="CW12" s="52">
        <v>1</v>
      </c>
      <c r="CX12" s="53" t="s">
        <v>77</v>
      </c>
      <c r="CY12" s="54">
        <v>273700</v>
      </c>
      <c r="CZ12" s="54">
        <f t="shared" si="14"/>
        <v>273700</v>
      </c>
      <c r="DA12" s="55"/>
    </row>
    <row r="13" spans="2:105">
      <c r="B13" s="51" t="s">
        <v>78</v>
      </c>
      <c r="C13" s="52">
        <v>1</v>
      </c>
      <c r="D13" s="53" t="s">
        <v>77</v>
      </c>
      <c r="E13" s="54">
        <v>2975000</v>
      </c>
      <c r="F13" s="54">
        <f t="shared" si="0"/>
        <v>2975000</v>
      </c>
      <c r="G13" s="55"/>
      <c r="I13" s="51" t="s">
        <v>78</v>
      </c>
      <c r="J13" s="52">
        <v>1</v>
      </c>
      <c r="K13" s="53" t="s">
        <v>77</v>
      </c>
      <c r="L13" s="54">
        <v>2975000</v>
      </c>
      <c r="M13" s="54">
        <f t="shared" si="1"/>
        <v>2975000</v>
      </c>
      <c r="N13" s="55"/>
      <c r="P13" s="51" t="s">
        <v>78</v>
      </c>
      <c r="Q13" s="52">
        <v>1</v>
      </c>
      <c r="R13" s="53" t="s">
        <v>77</v>
      </c>
      <c r="S13" s="54">
        <v>2975000</v>
      </c>
      <c r="T13" s="54">
        <f t="shared" si="2"/>
        <v>2975000</v>
      </c>
      <c r="U13" s="55"/>
      <c r="W13" s="51" t="s">
        <v>78</v>
      </c>
      <c r="X13" s="52">
        <v>1</v>
      </c>
      <c r="Y13" s="53" t="s">
        <v>77</v>
      </c>
      <c r="Z13" s="54">
        <v>2975000</v>
      </c>
      <c r="AA13" s="54">
        <f t="shared" si="3"/>
        <v>2975000</v>
      </c>
      <c r="AB13" s="212"/>
      <c r="AD13" s="51" t="s">
        <v>78</v>
      </c>
      <c r="AE13" s="52">
        <v>1</v>
      </c>
      <c r="AF13" s="53" t="s">
        <v>77</v>
      </c>
      <c r="AG13" s="54">
        <v>2975000</v>
      </c>
      <c r="AH13" s="54">
        <f t="shared" si="4"/>
        <v>2975000</v>
      </c>
      <c r="AI13" s="55"/>
      <c r="AK13" s="51" t="s">
        <v>78</v>
      </c>
      <c r="AL13" s="52">
        <v>1</v>
      </c>
      <c r="AM13" s="53" t="s">
        <v>77</v>
      </c>
      <c r="AN13" s="54">
        <v>2975000</v>
      </c>
      <c r="AO13" s="54">
        <f t="shared" si="5"/>
        <v>2975000</v>
      </c>
      <c r="AP13" s="55"/>
      <c r="AR13" s="51" t="s">
        <v>78</v>
      </c>
      <c r="AS13" s="52">
        <v>1</v>
      </c>
      <c r="AT13" s="53" t="s">
        <v>77</v>
      </c>
      <c r="AU13" s="54">
        <v>2975000</v>
      </c>
      <c r="AV13" s="54">
        <f t="shared" si="6"/>
        <v>2975000</v>
      </c>
      <c r="AW13" s="212"/>
      <c r="AY13" s="51" t="s">
        <v>78</v>
      </c>
      <c r="AZ13" s="52">
        <v>1</v>
      </c>
      <c r="BA13" s="53" t="s">
        <v>77</v>
      </c>
      <c r="BB13" s="54">
        <v>2975000</v>
      </c>
      <c r="BC13" s="54">
        <f t="shared" si="7"/>
        <v>2975000</v>
      </c>
      <c r="BD13" s="55"/>
      <c r="BF13" s="51" t="s">
        <v>78</v>
      </c>
      <c r="BG13" s="52">
        <v>1</v>
      </c>
      <c r="BH13" s="53" t="s">
        <v>77</v>
      </c>
      <c r="BI13" s="54">
        <v>2975000</v>
      </c>
      <c r="BJ13" s="205">
        <f t="shared" si="8"/>
        <v>2975000</v>
      </c>
      <c r="BK13" s="55"/>
      <c r="BM13" s="51" t="s">
        <v>78</v>
      </c>
      <c r="BN13" s="52">
        <v>1</v>
      </c>
      <c r="BO13" s="53" t="s">
        <v>77</v>
      </c>
      <c r="BP13" s="54">
        <v>2975000</v>
      </c>
      <c r="BQ13" s="54">
        <f t="shared" si="9"/>
        <v>2975000</v>
      </c>
      <c r="BR13" s="55"/>
      <c r="BT13" s="51" t="s">
        <v>78</v>
      </c>
      <c r="BU13" s="52">
        <v>1</v>
      </c>
      <c r="BV13" s="53" t="s">
        <v>77</v>
      </c>
      <c r="BW13" s="54">
        <v>2975000</v>
      </c>
      <c r="BX13" s="54">
        <f t="shared" si="10"/>
        <v>2975000</v>
      </c>
      <c r="BY13" s="55"/>
      <c r="CA13" s="51" t="s">
        <v>78</v>
      </c>
      <c r="CB13" s="52">
        <v>1</v>
      </c>
      <c r="CC13" s="53" t="s">
        <v>77</v>
      </c>
      <c r="CD13" s="54">
        <v>2975000</v>
      </c>
      <c r="CE13" s="54">
        <f t="shared" si="11"/>
        <v>2975000</v>
      </c>
      <c r="CF13" s="55"/>
      <c r="CH13" s="51" t="s">
        <v>78</v>
      </c>
      <c r="CI13" s="52">
        <v>1</v>
      </c>
      <c r="CJ13" s="53" t="s">
        <v>77</v>
      </c>
      <c r="CK13" s="54">
        <v>2975000</v>
      </c>
      <c r="CL13" s="54">
        <f t="shared" si="12"/>
        <v>2975000</v>
      </c>
      <c r="CM13" s="55"/>
      <c r="CO13" s="51" t="s">
        <v>78</v>
      </c>
      <c r="CP13" s="52">
        <v>1</v>
      </c>
      <c r="CQ13" s="53" t="s">
        <v>77</v>
      </c>
      <c r="CR13" s="54">
        <v>2975000</v>
      </c>
      <c r="CS13" s="54">
        <f t="shared" si="13"/>
        <v>2975000</v>
      </c>
      <c r="CT13" s="55"/>
      <c r="CV13" s="51" t="s">
        <v>78</v>
      </c>
      <c r="CW13" s="52">
        <v>1</v>
      </c>
      <c r="CX13" s="53" t="s">
        <v>77</v>
      </c>
      <c r="CY13" s="54">
        <v>2975000</v>
      </c>
      <c r="CZ13" s="54">
        <f t="shared" si="14"/>
        <v>2975000</v>
      </c>
      <c r="DA13" s="55"/>
    </row>
    <row r="14" spans="2:105">
      <c r="B14" s="51" t="s">
        <v>83</v>
      </c>
      <c r="C14" s="52">
        <v>1</v>
      </c>
      <c r="D14" s="53" t="s">
        <v>77</v>
      </c>
      <c r="E14" s="54">
        <v>1428000</v>
      </c>
      <c r="F14" s="54">
        <f t="shared" si="0"/>
        <v>1428000</v>
      </c>
      <c r="G14" s="55"/>
      <c r="I14" s="51" t="s">
        <v>83</v>
      </c>
      <c r="J14" s="52">
        <v>1</v>
      </c>
      <c r="K14" s="53" t="s">
        <v>77</v>
      </c>
      <c r="L14" s="54">
        <v>1428000</v>
      </c>
      <c r="M14" s="54">
        <f t="shared" si="1"/>
        <v>1428000</v>
      </c>
      <c r="N14" s="55"/>
      <c r="P14" s="51" t="s">
        <v>83</v>
      </c>
      <c r="Q14" s="52">
        <v>1</v>
      </c>
      <c r="R14" s="53" t="s">
        <v>77</v>
      </c>
      <c r="S14" s="54">
        <v>1428000</v>
      </c>
      <c r="T14" s="54">
        <f t="shared" si="2"/>
        <v>1428000</v>
      </c>
      <c r="U14" s="55"/>
      <c r="W14" s="51" t="s">
        <v>83</v>
      </c>
      <c r="X14" s="52">
        <v>1</v>
      </c>
      <c r="Y14" s="53" t="s">
        <v>77</v>
      </c>
      <c r="Z14" s="54">
        <v>1428000</v>
      </c>
      <c r="AA14" s="54">
        <f t="shared" si="3"/>
        <v>1428000</v>
      </c>
      <c r="AB14" s="212"/>
      <c r="AD14" s="51" t="s">
        <v>83</v>
      </c>
      <c r="AE14" s="52">
        <v>1</v>
      </c>
      <c r="AF14" s="53" t="s">
        <v>77</v>
      </c>
      <c r="AG14" s="54">
        <v>1428000</v>
      </c>
      <c r="AH14" s="54">
        <f t="shared" si="4"/>
        <v>1428000</v>
      </c>
      <c r="AI14" s="55"/>
      <c r="AK14" s="51" t="s">
        <v>83</v>
      </c>
      <c r="AL14" s="52">
        <v>1</v>
      </c>
      <c r="AM14" s="53" t="s">
        <v>77</v>
      </c>
      <c r="AN14" s="54">
        <v>1428000</v>
      </c>
      <c r="AO14" s="54">
        <f t="shared" si="5"/>
        <v>1428000</v>
      </c>
      <c r="AP14" s="55"/>
      <c r="AR14" s="51" t="s">
        <v>83</v>
      </c>
      <c r="AS14" s="52">
        <v>1</v>
      </c>
      <c r="AT14" s="53" t="s">
        <v>77</v>
      </c>
      <c r="AU14" s="54">
        <v>1428000</v>
      </c>
      <c r="AV14" s="54">
        <f t="shared" si="6"/>
        <v>1428000</v>
      </c>
      <c r="AW14" s="212"/>
      <c r="AY14" s="51" t="s">
        <v>83</v>
      </c>
      <c r="AZ14" s="52">
        <v>1</v>
      </c>
      <c r="BA14" s="53" t="s">
        <v>77</v>
      </c>
      <c r="BB14" s="54">
        <v>1428000</v>
      </c>
      <c r="BC14" s="54">
        <f t="shared" si="7"/>
        <v>1428000</v>
      </c>
      <c r="BD14" s="55"/>
      <c r="BF14" s="51" t="s">
        <v>83</v>
      </c>
      <c r="BG14" s="52">
        <v>1</v>
      </c>
      <c r="BH14" s="53" t="s">
        <v>77</v>
      </c>
      <c r="BI14" s="54">
        <v>1428000</v>
      </c>
      <c r="BJ14" s="205">
        <f t="shared" si="8"/>
        <v>1428000</v>
      </c>
      <c r="BK14" s="55"/>
      <c r="BM14" s="51" t="s">
        <v>83</v>
      </c>
      <c r="BN14" s="52">
        <v>1</v>
      </c>
      <c r="BO14" s="53" t="s">
        <v>77</v>
      </c>
      <c r="BP14" s="54">
        <v>1428000</v>
      </c>
      <c r="BQ14" s="54">
        <f t="shared" si="9"/>
        <v>1428000</v>
      </c>
      <c r="BR14" s="55"/>
      <c r="BT14" s="51" t="s">
        <v>83</v>
      </c>
      <c r="BU14" s="52">
        <v>1</v>
      </c>
      <c r="BV14" s="53" t="s">
        <v>77</v>
      </c>
      <c r="BW14" s="54">
        <v>1428000</v>
      </c>
      <c r="BX14" s="54">
        <f t="shared" si="10"/>
        <v>1428000</v>
      </c>
      <c r="BY14" s="55"/>
      <c r="CA14" s="51" t="s">
        <v>83</v>
      </c>
      <c r="CB14" s="52">
        <v>1</v>
      </c>
      <c r="CC14" s="53" t="s">
        <v>77</v>
      </c>
      <c r="CD14" s="54">
        <v>1428000</v>
      </c>
      <c r="CE14" s="54">
        <f t="shared" si="11"/>
        <v>1428000</v>
      </c>
      <c r="CF14" s="55"/>
      <c r="CH14" s="51" t="s">
        <v>83</v>
      </c>
      <c r="CI14" s="52">
        <v>1</v>
      </c>
      <c r="CJ14" s="53" t="s">
        <v>77</v>
      </c>
      <c r="CK14" s="54">
        <v>1428000</v>
      </c>
      <c r="CL14" s="54">
        <f t="shared" si="12"/>
        <v>1428000</v>
      </c>
      <c r="CM14" s="55"/>
      <c r="CO14" s="51" t="s">
        <v>83</v>
      </c>
      <c r="CP14" s="52">
        <v>1</v>
      </c>
      <c r="CQ14" s="53" t="s">
        <v>77</v>
      </c>
      <c r="CR14" s="54">
        <v>1428000</v>
      </c>
      <c r="CS14" s="54">
        <f t="shared" si="13"/>
        <v>1428000</v>
      </c>
      <c r="CT14" s="55"/>
      <c r="CV14" s="51" t="s">
        <v>83</v>
      </c>
      <c r="CW14" s="52">
        <v>1</v>
      </c>
      <c r="CX14" s="53" t="s">
        <v>77</v>
      </c>
      <c r="CY14" s="54">
        <v>1428000</v>
      </c>
      <c r="CZ14" s="54">
        <f t="shared" si="14"/>
        <v>1428000</v>
      </c>
      <c r="DA14" s="55"/>
    </row>
    <row r="15" spans="2:105">
      <c r="B15" s="51" t="s">
        <v>84</v>
      </c>
      <c r="C15" s="52">
        <v>1</v>
      </c>
      <c r="D15" s="53" t="s">
        <v>77</v>
      </c>
      <c r="E15" s="54">
        <v>29750</v>
      </c>
      <c r="F15" s="54">
        <f t="shared" si="0"/>
        <v>29750</v>
      </c>
      <c r="G15" s="55"/>
      <c r="I15" s="51" t="s">
        <v>84</v>
      </c>
      <c r="J15" s="52">
        <v>1</v>
      </c>
      <c r="K15" s="53" t="s">
        <v>77</v>
      </c>
      <c r="L15" s="54">
        <v>29750</v>
      </c>
      <c r="M15" s="54">
        <f t="shared" si="1"/>
        <v>29750</v>
      </c>
      <c r="N15" s="55"/>
      <c r="P15" s="51" t="s">
        <v>84</v>
      </c>
      <c r="Q15" s="52">
        <v>1</v>
      </c>
      <c r="R15" s="53" t="s">
        <v>77</v>
      </c>
      <c r="S15" s="54">
        <v>29750</v>
      </c>
      <c r="T15" s="54">
        <f t="shared" si="2"/>
        <v>29750</v>
      </c>
      <c r="U15" s="55"/>
      <c r="W15" s="51" t="s">
        <v>84</v>
      </c>
      <c r="X15" s="52">
        <v>1</v>
      </c>
      <c r="Y15" s="53" t="s">
        <v>77</v>
      </c>
      <c r="Z15" s="54">
        <v>29750</v>
      </c>
      <c r="AA15" s="54">
        <f t="shared" si="3"/>
        <v>29750</v>
      </c>
      <c r="AB15" s="212"/>
      <c r="AD15" s="51" t="s">
        <v>84</v>
      </c>
      <c r="AE15" s="52">
        <v>1</v>
      </c>
      <c r="AF15" s="53" t="s">
        <v>77</v>
      </c>
      <c r="AG15" s="54">
        <v>29750</v>
      </c>
      <c r="AH15" s="54">
        <f t="shared" si="4"/>
        <v>29750</v>
      </c>
      <c r="AI15" s="55"/>
      <c r="AK15" s="51" t="s">
        <v>84</v>
      </c>
      <c r="AL15" s="52">
        <v>1</v>
      </c>
      <c r="AM15" s="53" t="s">
        <v>77</v>
      </c>
      <c r="AN15" s="54">
        <v>29750</v>
      </c>
      <c r="AO15" s="54">
        <f t="shared" si="5"/>
        <v>29750</v>
      </c>
      <c r="AP15" s="55"/>
      <c r="AR15" s="51" t="s">
        <v>84</v>
      </c>
      <c r="AS15" s="52">
        <v>1</v>
      </c>
      <c r="AT15" s="53" t="s">
        <v>77</v>
      </c>
      <c r="AU15" s="54">
        <v>29750</v>
      </c>
      <c r="AV15" s="54">
        <f t="shared" si="6"/>
        <v>29750</v>
      </c>
      <c r="AW15" s="212"/>
      <c r="AY15" s="51" t="s">
        <v>84</v>
      </c>
      <c r="AZ15" s="52">
        <v>1</v>
      </c>
      <c r="BA15" s="53" t="s">
        <v>77</v>
      </c>
      <c r="BB15" s="54">
        <v>29750</v>
      </c>
      <c r="BC15" s="54">
        <f t="shared" si="7"/>
        <v>29750</v>
      </c>
      <c r="BD15" s="55"/>
      <c r="BF15" s="51" t="s">
        <v>84</v>
      </c>
      <c r="BG15" s="52">
        <v>1</v>
      </c>
      <c r="BH15" s="53" t="s">
        <v>77</v>
      </c>
      <c r="BI15" s="54">
        <v>29750</v>
      </c>
      <c r="BJ15" s="205">
        <f t="shared" si="8"/>
        <v>29750</v>
      </c>
      <c r="BK15" s="55"/>
      <c r="BM15" s="51" t="s">
        <v>84</v>
      </c>
      <c r="BN15" s="52">
        <v>1</v>
      </c>
      <c r="BO15" s="53" t="s">
        <v>77</v>
      </c>
      <c r="BP15" s="54">
        <v>29750</v>
      </c>
      <c r="BQ15" s="54">
        <f t="shared" si="9"/>
        <v>29750</v>
      </c>
      <c r="BR15" s="55"/>
      <c r="BT15" s="51" t="s">
        <v>84</v>
      </c>
      <c r="BU15" s="52">
        <v>1</v>
      </c>
      <c r="BV15" s="53" t="s">
        <v>77</v>
      </c>
      <c r="BW15" s="54">
        <v>29750</v>
      </c>
      <c r="BX15" s="54">
        <f t="shared" si="10"/>
        <v>29750</v>
      </c>
      <c r="BY15" s="55"/>
      <c r="CA15" s="51" t="s">
        <v>84</v>
      </c>
      <c r="CB15" s="52">
        <v>1</v>
      </c>
      <c r="CC15" s="53" t="s">
        <v>77</v>
      </c>
      <c r="CD15" s="54">
        <v>29750</v>
      </c>
      <c r="CE15" s="54">
        <f t="shared" si="11"/>
        <v>29750</v>
      </c>
      <c r="CF15" s="55"/>
      <c r="CH15" s="51" t="s">
        <v>84</v>
      </c>
      <c r="CI15" s="52">
        <v>1</v>
      </c>
      <c r="CJ15" s="53" t="s">
        <v>77</v>
      </c>
      <c r="CK15" s="54">
        <v>29750</v>
      </c>
      <c r="CL15" s="54">
        <f t="shared" si="12"/>
        <v>29750</v>
      </c>
      <c r="CM15" s="55"/>
      <c r="CO15" s="51" t="s">
        <v>84</v>
      </c>
      <c r="CP15" s="52">
        <v>1</v>
      </c>
      <c r="CQ15" s="53" t="s">
        <v>77</v>
      </c>
      <c r="CR15" s="54">
        <v>29750</v>
      </c>
      <c r="CS15" s="54">
        <f t="shared" si="13"/>
        <v>29750</v>
      </c>
      <c r="CT15" s="55"/>
      <c r="CV15" s="51" t="s">
        <v>84</v>
      </c>
      <c r="CW15" s="52">
        <v>1</v>
      </c>
      <c r="CX15" s="53" t="s">
        <v>77</v>
      </c>
      <c r="CY15" s="54">
        <v>29750</v>
      </c>
      <c r="CZ15" s="54">
        <f t="shared" si="14"/>
        <v>29750</v>
      </c>
      <c r="DA15" s="55"/>
    </row>
    <row r="16" spans="2:105">
      <c r="B16" s="51" t="s">
        <v>85</v>
      </c>
      <c r="C16" s="52">
        <v>1</v>
      </c>
      <c r="D16" s="53" t="s">
        <v>77</v>
      </c>
      <c r="E16" s="54">
        <v>17850</v>
      </c>
      <c r="F16" s="54">
        <f t="shared" si="0"/>
        <v>17850</v>
      </c>
      <c r="G16" s="55"/>
      <c r="I16" s="51" t="s">
        <v>85</v>
      </c>
      <c r="J16" s="52">
        <v>1</v>
      </c>
      <c r="K16" s="53" t="s">
        <v>77</v>
      </c>
      <c r="L16" s="54">
        <v>17850</v>
      </c>
      <c r="M16" s="54">
        <f t="shared" si="1"/>
        <v>17850</v>
      </c>
      <c r="N16" s="55"/>
      <c r="P16" s="51" t="s">
        <v>85</v>
      </c>
      <c r="Q16" s="52">
        <v>1</v>
      </c>
      <c r="R16" s="53" t="s">
        <v>77</v>
      </c>
      <c r="S16" s="54">
        <v>17850</v>
      </c>
      <c r="T16" s="54">
        <f t="shared" si="2"/>
        <v>17850</v>
      </c>
      <c r="U16" s="55"/>
      <c r="W16" s="51" t="s">
        <v>85</v>
      </c>
      <c r="X16" s="52">
        <v>1</v>
      </c>
      <c r="Y16" s="53" t="s">
        <v>77</v>
      </c>
      <c r="Z16" s="54">
        <v>17850</v>
      </c>
      <c r="AA16" s="54">
        <f t="shared" si="3"/>
        <v>17850</v>
      </c>
      <c r="AB16" s="212"/>
      <c r="AD16" s="51" t="s">
        <v>85</v>
      </c>
      <c r="AE16" s="52">
        <v>1</v>
      </c>
      <c r="AF16" s="53" t="s">
        <v>77</v>
      </c>
      <c r="AG16" s="54">
        <v>17850</v>
      </c>
      <c r="AH16" s="54">
        <f t="shared" si="4"/>
        <v>17850</v>
      </c>
      <c r="AI16" s="55"/>
      <c r="AK16" s="51" t="s">
        <v>85</v>
      </c>
      <c r="AL16" s="52">
        <v>1</v>
      </c>
      <c r="AM16" s="53" t="s">
        <v>77</v>
      </c>
      <c r="AN16" s="54">
        <v>17850</v>
      </c>
      <c r="AO16" s="54">
        <f t="shared" si="5"/>
        <v>17850</v>
      </c>
      <c r="AP16" s="55"/>
      <c r="AR16" s="51" t="s">
        <v>85</v>
      </c>
      <c r="AS16" s="52">
        <v>1</v>
      </c>
      <c r="AT16" s="53" t="s">
        <v>77</v>
      </c>
      <c r="AU16" s="54">
        <v>17850</v>
      </c>
      <c r="AV16" s="54">
        <f t="shared" si="6"/>
        <v>17850</v>
      </c>
      <c r="AW16" s="212"/>
      <c r="AY16" s="51" t="s">
        <v>85</v>
      </c>
      <c r="AZ16" s="52">
        <v>1</v>
      </c>
      <c r="BA16" s="53" t="s">
        <v>77</v>
      </c>
      <c r="BB16" s="54">
        <v>17850</v>
      </c>
      <c r="BC16" s="54">
        <f t="shared" si="7"/>
        <v>17850</v>
      </c>
      <c r="BD16" s="55"/>
      <c r="BF16" s="51" t="s">
        <v>85</v>
      </c>
      <c r="BG16" s="52">
        <v>1</v>
      </c>
      <c r="BH16" s="53" t="s">
        <v>77</v>
      </c>
      <c r="BI16" s="54">
        <v>17850</v>
      </c>
      <c r="BJ16" s="205">
        <f t="shared" si="8"/>
        <v>17850</v>
      </c>
      <c r="BK16" s="55"/>
      <c r="BM16" s="51" t="s">
        <v>85</v>
      </c>
      <c r="BN16" s="52">
        <v>1</v>
      </c>
      <c r="BO16" s="53" t="s">
        <v>77</v>
      </c>
      <c r="BP16" s="54">
        <v>17850</v>
      </c>
      <c r="BQ16" s="54">
        <f t="shared" si="9"/>
        <v>17850</v>
      </c>
      <c r="BR16" s="55"/>
      <c r="BT16" s="51" t="s">
        <v>85</v>
      </c>
      <c r="BU16" s="52">
        <v>1</v>
      </c>
      <c r="BV16" s="53" t="s">
        <v>77</v>
      </c>
      <c r="BW16" s="54">
        <v>17850</v>
      </c>
      <c r="BX16" s="54">
        <f t="shared" si="10"/>
        <v>17850</v>
      </c>
      <c r="BY16" s="55"/>
      <c r="CA16" s="51" t="s">
        <v>85</v>
      </c>
      <c r="CB16" s="52">
        <v>1</v>
      </c>
      <c r="CC16" s="53" t="s">
        <v>77</v>
      </c>
      <c r="CD16" s="54">
        <v>17850</v>
      </c>
      <c r="CE16" s="54">
        <f t="shared" si="11"/>
        <v>17850</v>
      </c>
      <c r="CF16" s="55"/>
      <c r="CH16" s="51" t="s">
        <v>85</v>
      </c>
      <c r="CI16" s="52">
        <v>1</v>
      </c>
      <c r="CJ16" s="53" t="s">
        <v>77</v>
      </c>
      <c r="CK16" s="54">
        <v>17850</v>
      </c>
      <c r="CL16" s="54">
        <f t="shared" si="12"/>
        <v>17850</v>
      </c>
      <c r="CM16" s="55"/>
      <c r="CO16" s="51" t="s">
        <v>85</v>
      </c>
      <c r="CP16" s="52">
        <v>1</v>
      </c>
      <c r="CQ16" s="53" t="s">
        <v>77</v>
      </c>
      <c r="CR16" s="54">
        <v>17850</v>
      </c>
      <c r="CS16" s="54">
        <f t="shared" si="13"/>
        <v>17850</v>
      </c>
      <c r="CT16" s="55"/>
      <c r="CV16" s="51" t="s">
        <v>85</v>
      </c>
      <c r="CW16" s="52">
        <v>1</v>
      </c>
      <c r="CX16" s="53" t="s">
        <v>77</v>
      </c>
      <c r="CY16" s="54">
        <v>17850</v>
      </c>
      <c r="CZ16" s="54">
        <f t="shared" si="14"/>
        <v>17850</v>
      </c>
      <c r="DA16" s="55"/>
    </row>
    <row r="17" spans="2:105">
      <c r="B17" s="51" t="s">
        <v>86</v>
      </c>
      <c r="C17" s="52">
        <v>1</v>
      </c>
      <c r="D17" s="53" t="s">
        <v>77</v>
      </c>
      <c r="E17" s="54">
        <v>892500</v>
      </c>
      <c r="F17" s="54">
        <f t="shared" si="0"/>
        <v>892500</v>
      </c>
      <c r="G17" s="55"/>
      <c r="I17" s="51" t="s">
        <v>86</v>
      </c>
      <c r="J17" s="52">
        <v>1</v>
      </c>
      <c r="K17" s="53" t="s">
        <v>77</v>
      </c>
      <c r="L17" s="54">
        <v>892500</v>
      </c>
      <c r="M17" s="54">
        <f t="shared" si="1"/>
        <v>892500</v>
      </c>
      <c r="N17" s="55"/>
      <c r="P17" s="51" t="s">
        <v>86</v>
      </c>
      <c r="Q17" s="52">
        <v>1</v>
      </c>
      <c r="R17" s="53" t="s">
        <v>77</v>
      </c>
      <c r="S17" s="54">
        <v>892500</v>
      </c>
      <c r="T17" s="54">
        <f t="shared" si="2"/>
        <v>892500</v>
      </c>
      <c r="U17" s="55"/>
      <c r="W17" s="51" t="s">
        <v>86</v>
      </c>
      <c r="X17" s="52">
        <v>1</v>
      </c>
      <c r="Y17" s="53" t="s">
        <v>77</v>
      </c>
      <c r="Z17" s="54">
        <v>892500</v>
      </c>
      <c r="AA17" s="54">
        <f t="shared" si="3"/>
        <v>892500</v>
      </c>
      <c r="AB17" s="212"/>
      <c r="AD17" s="51" t="s">
        <v>86</v>
      </c>
      <c r="AE17" s="52">
        <v>1</v>
      </c>
      <c r="AF17" s="53" t="s">
        <v>77</v>
      </c>
      <c r="AG17" s="54">
        <v>892500</v>
      </c>
      <c r="AH17" s="54">
        <f t="shared" si="4"/>
        <v>892500</v>
      </c>
      <c r="AI17" s="55"/>
      <c r="AK17" s="51" t="s">
        <v>86</v>
      </c>
      <c r="AL17" s="52">
        <v>1</v>
      </c>
      <c r="AM17" s="53" t="s">
        <v>77</v>
      </c>
      <c r="AN17" s="54">
        <v>892500</v>
      </c>
      <c r="AO17" s="54">
        <f t="shared" si="5"/>
        <v>892500</v>
      </c>
      <c r="AP17" s="55"/>
      <c r="AR17" s="51" t="s">
        <v>86</v>
      </c>
      <c r="AS17" s="52">
        <v>1</v>
      </c>
      <c r="AT17" s="53" t="s">
        <v>77</v>
      </c>
      <c r="AU17" s="54">
        <v>892500</v>
      </c>
      <c r="AV17" s="54">
        <f t="shared" si="6"/>
        <v>892500</v>
      </c>
      <c r="AW17" s="212"/>
      <c r="AY17" s="51" t="s">
        <v>86</v>
      </c>
      <c r="AZ17" s="52">
        <v>1</v>
      </c>
      <c r="BA17" s="53" t="s">
        <v>77</v>
      </c>
      <c r="BB17" s="54">
        <v>892500</v>
      </c>
      <c r="BC17" s="54">
        <f t="shared" si="7"/>
        <v>892500</v>
      </c>
      <c r="BD17" s="55"/>
      <c r="BF17" s="51" t="s">
        <v>86</v>
      </c>
      <c r="BG17" s="52">
        <v>1</v>
      </c>
      <c r="BH17" s="53" t="s">
        <v>77</v>
      </c>
      <c r="BI17" s="54">
        <v>892500</v>
      </c>
      <c r="BJ17" s="205">
        <f t="shared" si="8"/>
        <v>892500</v>
      </c>
      <c r="BK17" s="55"/>
      <c r="BM17" s="51" t="s">
        <v>86</v>
      </c>
      <c r="BN17" s="52">
        <v>1</v>
      </c>
      <c r="BO17" s="53" t="s">
        <v>77</v>
      </c>
      <c r="BP17" s="54">
        <v>892500</v>
      </c>
      <c r="BQ17" s="54">
        <f t="shared" si="9"/>
        <v>892500</v>
      </c>
      <c r="BR17" s="55"/>
      <c r="BT17" s="51" t="s">
        <v>86</v>
      </c>
      <c r="BU17" s="52">
        <v>1</v>
      </c>
      <c r="BV17" s="53" t="s">
        <v>77</v>
      </c>
      <c r="BW17" s="54">
        <v>892500</v>
      </c>
      <c r="BX17" s="54">
        <f t="shared" si="10"/>
        <v>892500</v>
      </c>
      <c r="BY17" s="55"/>
      <c r="CA17" s="51" t="s">
        <v>86</v>
      </c>
      <c r="CB17" s="52">
        <v>1</v>
      </c>
      <c r="CC17" s="53" t="s">
        <v>77</v>
      </c>
      <c r="CD17" s="54">
        <v>892500</v>
      </c>
      <c r="CE17" s="54">
        <f t="shared" si="11"/>
        <v>892500</v>
      </c>
      <c r="CF17" s="55"/>
      <c r="CH17" s="51" t="s">
        <v>86</v>
      </c>
      <c r="CI17" s="52">
        <v>1</v>
      </c>
      <c r="CJ17" s="53" t="s">
        <v>77</v>
      </c>
      <c r="CK17" s="54">
        <v>892500</v>
      </c>
      <c r="CL17" s="54">
        <f t="shared" si="12"/>
        <v>892500</v>
      </c>
      <c r="CM17" s="55"/>
      <c r="CO17" s="51" t="s">
        <v>86</v>
      </c>
      <c r="CP17" s="52">
        <v>1</v>
      </c>
      <c r="CQ17" s="53" t="s">
        <v>77</v>
      </c>
      <c r="CR17" s="54">
        <v>892500</v>
      </c>
      <c r="CS17" s="54">
        <f t="shared" si="13"/>
        <v>892500</v>
      </c>
      <c r="CT17" s="55"/>
      <c r="CV17" s="51" t="s">
        <v>86</v>
      </c>
      <c r="CW17" s="52">
        <v>1</v>
      </c>
      <c r="CX17" s="53" t="s">
        <v>77</v>
      </c>
      <c r="CY17" s="54">
        <v>892500</v>
      </c>
      <c r="CZ17" s="54">
        <f t="shared" si="14"/>
        <v>892500</v>
      </c>
      <c r="DA17" s="55"/>
    </row>
    <row r="18" spans="2:105">
      <c r="B18" s="51" t="s">
        <v>87</v>
      </c>
      <c r="C18" s="52">
        <v>1</v>
      </c>
      <c r="D18" s="53" t="s">
        <v>77</v>
      </c>
      <c r="E18" s="54">
        <v>178500</v>
      </c>
      <c r="F18" s="54">
        <f t="shared" si="0"/>
        <v>178500</v>
      </c>
      <c r="G18" s="55"/>
      <c r="I18" s="51" t="s">
        <v>87</v>
      </c>
      <c r="J18" s="52">
        <v>1</v>
      </c>
      <c r="K18" s="53" t="s">
        <v>77</v>
      </c>
      <c r="L18" s="54">
        <v>178500</v>
      </c>
      <c r="M18" s="54">
        <f t="shared" si="1"/>
        <v>178500</v>
      </c>
      <c r="N18" s="55"/>
      <c r="P18" s="51" t="s">
        <v>87</v>
      </c>
      <c r="Q18" s="52">
        <v>1</v>
      </c>
      <c r="R18" s="53" t="s">
        <v>77</v>
      </c>
      <c r="S18" s="54">
        <v>178500</v>
      </c>
      <c r="T18" s="54">
        <f t="shared" si="2"/>
        <v>178500</v>
      </c>
      <c r="U18" s="55"/>
      <c r="W18" s="51" t="s">
        <v>87</v>
      </c>
      <c r="X18" s="52">
        <v>1</v>
      </c>
      <c r="Y18" s="53" t="s">
        <v>77</v>
      </c>
      <c r="Z18" s="54">
        <v>178500</v>
      </c>
      <c r="AA18" s="54">
        <f t="shared" si="3"/>
        <v>178500</v>
      </c>
      <c r="AB18" s="212"/>
      <c r="AD18" s="51" t="s">
        <v>87</v>
      </c>
      <c r="AE18" s="52">
        <v>1</v>
      </c>
      <c r="AF18" s="53" t="s">
        <v>77</v>
      </c>
      <c r="AG18" s="54">
        <v>178500</v>
      </c>
      <c r="AH18" s="54">
        <f t="shared" si="4"/>
        <v>178500</v>
      </c>
      <c r="AI18" s="55"/>
      <c r="AK18" s="51" t="s">
        <v>87</v>
      </c>
      <c r="AL18" s="52">
        <v>1</v>
      </c>
      <c r="AM18" s="53" t="s">
        <v>77</v>
      </c>
      <c r="AN18" s="54">
        <v>178500</v>
      </c>
      <c r="AO18" s="54">
        <f t="shared" si="5"/>
        <v>178500</v>
      </c>
      <c r="AP18" s="55"/>
      <c r="AR18" s="51" t="s">
        <v>87</v>
      </c>
      <c r="AS18" s="52">
        <v>1</v>
      </c>
      <c r="AT18" s="53" t="s">
        <v>77</v>
      </c>
      <c r="AU18" s="54">
        <v>178500</v>
      </c>
      <c r="AV18" s="54">
        <f t="shared" si="6"/>
        <v>178500</v>
      </c>
      <c r="AW18" s="212"/>
      <c r="AY18" s="51" t="s">
        <v>87</v>
      </c>
      <c r="AZ18" s="52">
        <v>1</v>
      </c>
      <c r="BA18" s="53" t="s">
        <v>77</v>
      </c>
      <c r="BB18" s="54">
        <v>178500</v>
      </c>
      <c r="BC18" s="54">
        <f t="shared" si="7"/>
        <v>178500</v>
      </c>
      <c r="BD18" s="55"/>
      <c r="BF18" s="51" t="s">
        <v>87</v>
      </c>
      <c r="BG18" s="52">
        <v>1</v>
      </c>
      <c r="BH18" s="53" t="s">
        <v>77</v>
      </c>
      <c r="BI18" s="54">
        <v>178500</v>
      </c>
      <c r="BJ18" s="205">
        <f t="shared" si="8"/>
        <v>178500</v>
      </c>
      <c r="BK18" s="55"/>
      <c r="BM18" s="51" t="s">
        <v>87</v>
      </c>
      <c r="BN18" s="52">
        <v>1</v>
      </c>
      <c r="BO18" s="53" t="s">
        <v>77</v>
      </c>
      <c r="BP18" s="54">
        <v>178500</v>
      </c>
      <c r="BQ18" s="54">
        <f t="shared" si="9"/>
        <v>178500</v>
      </c>
      <c r="BR18" s="55"/>
      <c r="BT18" s="51" t="s">
        <v>87</v>
      </c>
      <c r="BU18" s="52">
        <v>1</v>
      </c>
      <c r="BV18" s="53" t="s">
        <v>77</v>
      </c>
      <c r="BW18" s="54">
        <v>178500</v>
      </c>
      <c r="BX18" s="54">
        <f t="shared" si="10"/>
        <v>178500</v>
      </c>
      <c r="BY18" s="55"/>
      <c r="CA18" s="51" t="s">
        <v>87</v>
      </c>
      <c r="CB18" s="52">
        <v>1</v>
      </c>
      <c r="CC18" s="53" t="s">
        <v>77</v>
      </c>
      <c r="CD18" s="54">
        <v>178500</v>
      </c>
      <c r="CE18" s="54">
        <f t="shared" si="11"/>
        <v>178500</v>
      </c>
      <c r="CF18" s="55"/>
      <c r="CH18" s="51" t="s">
        <v>87</v>
      </c>
      <c r="CI18" s="52">
        <v>1</v>
      </c>
      <c r="CJ18" s="53" t="s">
        <v>77</v>
      </c>
      <c r="CK18" s="54">
        <v>178500</v>
      </c>
      <c r="CL18" s="54">
        <f t="shared" si="12"/>
        <v>178500</v>
      </c>
      <c r="CM18" s="55"/>
      <c r="CO18" s="51" t="s">
        <v>87</v>
      </c>
      <c r="CP18" s="52">
        <v>1</v>
      </c>
      <c r="CQ18" s="53" t="s">
        <v>77</v>
      </c>
      <c r="CR18" s="54">
        <v>178500</v>
      </c>
      <c r="CS18" s="54">
        <f t="shared" si="13"/>
        <v>178500</v>
      </c>
      <c r="CT18" s="55"/>
      <c r="CV18" s="51" t="s">
        <v>87</v>
      </c>
      <c r="CW18" s="52">
        <v>1</v>
      </c>
      <c r="CX18" s="53" t="s">
        <v>77</v>
      </c>
      <c r="CY18" s="54">
        <v>178500</v>
      </c>
      <c r="CZ18" s="54">
        <f t="shared" si="14"/>
        <v>178500</v>
      </c>
      <c r="DA18" s="55"/>
    </row>
    <row r="19" spans="2:105">
      <c r="B19" s="51" t="s">
        <v>88</v>
      </c>
      <c r="C19" s="52">
        <v>1</v>
      </c>
      <c r="D19" s="53" t="s">
        <v>77</v>
      </c>
      <c r="E19" s="54">
        <v>17850</v>
      </c>
      <c r="F19" s="54">
        <f t="shared" si="0"/>
        <v>17850</v>
      </c>
      <c r="G19" s="55"/>
      <c r="I19" s="51" t="s">
        <v>88</v>
      </c>
      <c r="J19" s="52">
        <v>1</v>
      </c>
      <c r="K19" s="53" t="s">
        <v>77</v>
      </c>
      <c r="L19" s="54">
        <v>17850</v>
      </c>
      <c r="M19" s="54">
        <f t="shared" si="1"/>
        <v>17850</v>
      </c>
      <c r="N19" s="55"/>
      <c r="P19" s="51" t="s">
        <v>88</v>
      </c>
      <c r="Q19" s="52">
        <v>1</v>
      </c>
      <c r="R19" s="53" t="s">
        <v>77</v>
      </c>
      <c r="S19" s="54">
        <v>17850</v>
      </c>
      <c r="T19" s="54">
        <f t="shared" si="2"/>
        <v>17850</v>
      </c>
      <c r="U19" s="55"/>
      <c r="W19" s="51" t="s">
        <v>88</v>
      </c>
      <c r="X19" s="52">
        <v>1</v>
      </c>
      <c r="Y19" s="53" t="s">
        <v>77</v>
      </c>
      <c r="Z19" s="54">
        <v>17850</v>
      </c>
      <c r="AA19" s="54">
        <f t="shared" si="3"/>
        <v>17850</v>
      </c>
      <c r="AB19" s="212"/>
      <c r="AD19" s="51" t="s">
        <v>88</v>
      </c>
      <c r="AE19" s="52">
        <v>1</v>
      </c>
      <c r="AF19" s="53" t="s">
        <v>77</v>
      </c>
      <c r="AG19" s="54">
        <v>17850</v>
      </c>
      <c r="AH19" s="54">
        <f t="shared" si="4"/>
        <v>17850</v>
      </c>
      <c r="AI19" s="55"/>
      <c r="AK19" s="51" t="s">
        <v>88</v>
      </c>
      <c r="AL19" s="52">
        <v>1</v>
      </c>
      <c r="AM19" s="53" t="s">
        <v>77</v>
      </c>
      <c r="AN19" s="54">
        <v>17850</v>
      </c>
      <c r="AO19" s="54">
        <f t="shared" si="5"/>
        <v>17850</v>
      </c>
      <c r="AP19" s="55"/>
      <c r="AR19" s="51" t="s">
        <v>88</v>
      </c>
      <c r="AS19" s="52">
        <v>1</v>
      </c>
      <c r="AT19" s="53" t="s">
        <v>77</v>
      </c>
      <c r="AU19" s="54">
        <v>17850</v>
      </c>
      <c r="AV19" s="54">
        <f t="shared" si="6"/>
        <v>17850</v>
      </c>
      <c r="AW19" s="212"/>
      <c r="AY19" s="51" t="s">
        <v>88</v>
      </c>
      <c r="AZ19" s="52">
        <v>1</v>
      </c>
      <c r="BA19" s="53" t="s">
        <v>77</v>
      </c>
      <c r="BB19" s="54">
        <v>17850</v>
      </c>
      <c r="BC19" s="54">
        <f t="shared" si="7"/>
        <v>17850</v>
      </c>
      <c r="BD19" s="55"/>
      <c r="BF19" s="51" t="s">
        <v>88</v>
      </c>
      <c r="BG19" s="52">
        <v>1</v>
      </c>
      <c r="BH19" s="53" t="s">
        <v>77</v>
      </c>
      <c r="BI19" s="54">
        <v>17850</v>
      </c>
      <c r="BJ19" s="205">
        <f t="shared" si="8"/>
        <v>17850</v>
      </c>
      <c r="BK19" s="55"/>
      <c r="BM19" s="51" t="s">
        <v>88</v>
      </c>
      <c r="BN19" s="52">
        <v>1</v>
      </c>
      <c r="BO19" s="53" t="s">
        <v>77</v>
      </c>
      <c r="BP19" s="54">
        <v>17850</v>
      </c>
      <c r="BQ19" s="54">
        <f t="shared" si="9"/>
        <v>17850</v>
      </c>
      <c r="BR19" s="55"/>
      <c r="BT19" s="51" t="s">
        <v>88</v>
      </c>
      <c r="BU19" s="52">
        <v>1</v>
      </c>
      <c r="BV19" s="53" t="s">
        <v>77</v>
      </c>
      <c r="BW19" s="54">
        <v>17850</v>
      </c>
      <c r="BX19" s="54">
        <f t="shared" si="10"/>
        <v>17850</v>
      </c>
      <c r="BY19" s="55"/>
      <c r="CA19" s="51" t="s">
        <v>88</v>
      </c>
      <c r="CB19" s="52">
        <v>1</v>
      </c>
      <c r="CC19" s="53" t="s">
        <v>77</v>
      </c>
      <c r="CD19" s="54">
        <v>17850</v>
      </c>
      <c r="CE19" s="54">
        <f t="shared" si="11"/>
        <v>17850</v>
      </c>
      <c r="CF19" s="55"/>
      <c r="CH19" s="51" t="s">
        <v>88</v>
      </c>
      <c r="CI19" s="52">
        <v>1</v>
      </c>
      <c r="CJ19" s="53" t="s">
        <v>77</v>
      </c>
      <c r="CK19" s="54">
        <v>17850</v>
      </c>
      <c r="CL19" s="54">
        <f t="shared" si="12"/>
        <v>17850</v>
      </c>
      <c r="CM19" s="55"/>
      <c r="CO19" s="51" t="s">
        <v>88</v>
      </c>
      <c r="CP19" s="52">
        <v>1</v>
      </c>
      <c r="CQ19" s="53" t="s">
        <v>77</v>
      </c>
      <c r="CR19" s="54">
        <v>17850</v>
      </c>
      <c r="CS19" s="54">
        <f t="shared" si="13"/>
        <v>17850</v>
      </c>
      <c r="CT19" s="55"/>
      <c r="CV19" s="51" t="s">
        <v>88</v>
      </c>
      <c r="CW19" s="52">
        <v>1</v>
      </c>
      <c r="CX19" s="53" t="s">
        <v>77</v>
      </c>
      <c r="CY19" s="54">
        <v>17850</v>
      </c>
      <c r="CZ19" s="54">
        <f t="shared" si="14"/>
        <v>17850</v>
      </c>
      <c r="DA19" s="55"/>
    </row>
    <row r="20" spans="2:105">
      <c r="B20" s="51" t="s">
        <v>89</v>
      </c>
      <c r="C20" s="52">
        <v>1</v>
      </c>
      <c r="D20" s="53" t="s">
        <v>77</v>
      </c>
      <c r="E20" s="54">
        <v>4760</v>
      </c>
      <c r="F20" s="54">
        <f t="shared" si="0"/>
        <v>4760</v>
      </c>
      <c r="G20" s="55"/>
      <c r="I20" s="51" t="s">
        <v>89</v>
      </c>
      <c r="J20" s="52">
        <v>1</v>
      </c>
      <c r="K20" s="53" t="s">
        <v>77</v>
      </c>
      <c r="L20" s="54">
        <v>4760</v>
      </c>
      <c r="M20" s="54">
        <f t="shared" si="1"/>
        <v>4760</v>
      </c>
      <c r="N20" s="55"/>
      <c r="P20" s="51" t="s">
        <v>89</v>
      </c>
      <c r="Q20" s="52">
        <v>1</v>
      </c>
      <c r="R20" s="53" t="s">
        <v>77</v>
      </c>
      <c r="S20" s="54">
        <v>4760</v>
      </c>
      <c r="T20" s="54">
        <f t="shared" si="2"/>
        <v>4760</v>
      </c>
      <c r="U20" s="55"/>
      <c r="W20" s="51" t="s">
        <v>89</v>
      </c>
      <c r="X20" s="52">
        <v>1</v>
      </c>
      <c r="Y20" s="53" t="s">
        <v>77</v>
      </c>
      <c r="Z20" s="54">
        <v>4760</v>
      </c>
      <c r="AA20" s="54">
        <f t="shared" si="3"/>
        <v>4760</v>
      </c>
      <c r="AB20" s="212"/>
      <c r="AD20" s="51" t="s">
        <v>89</v>
      </c>
      <c r="AE20" s="52">
        <v>1</v>
      </c>
      <c r="AF20" s="53" t="s">
        <v>77</v>
      </c>
      <c r="AG20" s="54">
        <v>4760</v>
      </c>
      <c r="AH20" s="54">
        <f t="shared" si="4"/>
        <v>4760</v>
      </c>
      <c r="AI20" s="55"/>
      <c r="AK20" s="51" t="s">
        <v>89</v>
      </c>
      <c r="AL20" s="52">
        <v>1</v>
      </c>
      <c r="AM20" s="53" t="s">
        <v>77</v>
      </c>
      <c r="AN20" s="54">
        <v>4760</v>
      </c>
      <c r="AO20" s="54">
        <f t="shared" si="5"/>
        <v>4760</v>
      </c>
      <c r="AP20" s="55"/>
      <c r="AR20" s="51" t="s">
        <v>89</v>
      </c>
      <c r="AS20" s="52">
        <v>1</v>
      </c>
      <c r="AT20" s="53" t="s">
        <v>77</v>
      </c>
      <c r="AU20" s="54">
        <v>4760</v>
      </c>
      <c r="AV20" s="54">
        <f t="shared" si="6"/>
        <v>4760</v>
      </c>
      <c r="AW20" s="212"/>
      <c r="AY20" s="51" t="s">
        <v>89</v>
      </c>
      <c r="AZ20" s="52">
        <v>1</v>
      </c>
      <c r="BA20" s="53" t="s">
        <v>77</v>
      </c>
      <c r="BB20" s="54">
        <v>4760</v>
      </c>
      <c r="BC20" s="54">
        <f t="shared" si="7"/>
        <v>4760</v>
      </c>
      <c r="BD20" s="55"/>
      <c r="BF20" s="51" t="s">
        <v>89</v>
      </c>
      <c r="BG20" s="52">
        <v>1</v>
      </c>
      <c r="BH20" s="53" t="s">
        <v>77</v>
      </c>
      <c r="BI20" s="54">
        <v>4760</v>
      </c>
      <c r="BJ20" s="205">
        <f t="shared" si="8"/>
        <v>4760</v>
      </c>
      <c r="BK20" s="55"/>
      <c r="BM20" s="51" t="s">
        <v>89</v>
      </c>
      <c r="BN20" s="52">
        <v>1</v>
      </c>
      <c r="BO20" s="53" t="s">
        <v>77</v>
      </c>
      <c r="BP20" s="54">
        <v>4760</v>
      </c>
      <c r="BQ20" s="54">
        <f t="shared" si="9"/>
        <v>4760</v>
      </c>
      <c r="BR20" s="55"/>
      <c r="BT20" s="51" t="s">
        <v>89</v>
      </c>
      <c r="BU20" s="52">
        <v>1</v>
      </c>
      <c r="BV20" s="53" t="s">
        <v>77</v>
      </c>
      <c r="BW20" s="54">
        <v>4760</v>
      </c>
      <c r="BX20" s="54">
        <f t="shared" si="10"/>
        <v>4760</v>
      </c>
      <c r="BY20" s="55"/>
      <c r="CA20" s="51" t="s">
        <v>89</v>
      </c>
      <c r="CB20" s="52">
        <v>1</v>
      </c>
      <c r="CC20" s="53" t="s">
        <v>77</v>
      </c>
      <c r="CD20" s="54">
        <v>4760</v>
      </c>
      <c r="CE20" s="54">
        <f t="shared" si="11"/>
        <v>4760</v>
      </c>
      <c r="CF20" s="55"/>
      <c r="CH20" s="51" t="s">
        <v>89</v>
      </c>
      <c r="CI20" s="52">
        <v>1</v>
      </c>
      <c r="CJ20" s="53" t="s">
        <v>77</v>
      </c>
      <c r="CK20" s="54">
        <v>4760</v>
      </c>
      <c r="CL20" s="54">
        <f t="shared" si="12"/>
        <v>4760</v>
      </c>
      <c r="CM20" s="55"/>
      <c r="CO20" s="51" t="s">
        <v>89</v>
      </c>
      <c r="CP20" s="52">
        <v>1</v>
      </c>
      <c r="CQ20" s="53" t="s">
        <v>77</v>
      </c>
      <c r="CR20" s="54">
        <v>4760</v>
      </c>
      <c r="CS20" s="54">
        <f t="shared" si="13"/>
        <v>4760</v>
      </c>
      <c r="CT20" s="55"/>
      <c r="CV20" s="51" t="s">
        <v>89</v>
      </c>
      <c r="CW20" s="52">
        <v>1</v>
      </c>
      <c r="CX20" s="53" t="s">
        <v>77</v>
      </c>
      <c r="CY20" s="54">
        <v>4760</v>
      </c>
      <c r="CZ20" s="54">
        <f t="shared" si="14"/>
        <v>4760</v>
      </c>
      <c r="DA20" s="55"/>
    </row>
    <row r="21" spans="2:105">
      <c r="B21" s="51" t="s">
        <v>90</v>
      </c>
      <c r="C21" s="52">
        <v>1</v>
      </c>
      <c r="D21" s="53" t="s">
        <v>77</v>
      </c>
      <c r="E21" s="54">
        <v>773500</v>
      </c>
      <c r="F21" s="54">
        <f t="shared" si="0"/>
        <v>773500</v>
      </c>
      <c r="G21" s="55"/>
      <c r="I21" s="51" t="s">
        <v>90</v>
      </c>
      <c r="J21" s="52">
        <v>1</v>
      </c>
      <c r="K21" s="53" t="s">
        <v>77</v>
      </c>
      <c r="L21" s="54">
        <v>773500</v>
      </c>
      <c r="M21" s="54">
        <f t="shared" si="1"/>
        <v>773500</v>
      </c>
      <c r="N21" s="55"/>
      <c r="P21" s="51" t="s">
        <v>90</v>
      </c>
      <c r="Q21" s="52">
        <v>1</v>
      </c>
      <c r="R21" s="53" t="s">
        <v>77</v>
      </c>
      <c r="S21" s="54">
        <v>773500</v>
      </c>
      <c r="T21" s="54">
        <f t="shared" si="2"/>
        <v>773500</v>
      </c>
      <c r="U21" s="55"/>
      <c r="W21" s="51" t="s">
        <v>90</v>
      </c>
      <c r="X21" s="52">
        <v>1</v>
      </c>
      <c r="Y21" s="53" t="s">
        <v>77</v>
      </c>
      <c r="Z21" s="54">
        <v>773500</v>
      </c>
      <c r="AA21" s="54">
        <f t="shared" si="3"/>
        <v>773500</v>
      </c>
      <c r="AB21" s="212"/>
      <c r="AD21" s="51" t="s">
        <v>90</v>
      </c>
      <c r="AE21" s="52">
        <v>1</v>
      </c>
      <c r="AF21" s="53" t="s">
        <v>77</v>
      </c>
      <c r="AG21" s="54">
        <v>773500</v>
      </c>
      <c r="AH21" s="54">
        <f t="shared" si="4"/>
        <v>773500</v>
      </c>
      <c r="AI21" s="55"/>
      <c r="AK21" s="51" t="s">
        <v>90</v>
      </c>
      <c r="AL21" s="52">
        <v>1</v>
      </c>
      <c r="AM21" s="53" t="s">
        <v>77</v>
      </c>
      <c r="AN21" s="54">
        <v>773500</v>
      </c>
      <c r="AO21" s="54">
        <f t="shared" si="5"/>
        <v>773500</v>
      </c>
      <c r="AP21" s="55"/>
      <c r="AR21" s="51" t="s">
        <v>90</v>
      </c>
      <c r="AS21" s="52">
        <v>1</v>
      </c>
      <c r="AT21" s="53" t="s">
        <v>77</v>
      </c>
      <c r="AU21" s="54">
        <v>773500</v>
      </c>
      <c r="AV21" s="54">
        <f t="shared" si="6"/>
        <v>773500</v>
      </c>
      <c r="AW21" s="212"/>
      <c r="AY21" s="51" t="s">
        <v>90</v>
      </c>
      <c r="AZ21" s="52">
        <v>1</v>
      </c>
      <c r="BA21" s="53" t="s">
        <v>77</v>
      </c>
      <c r="BB21" s="54">
        <v>773500</v>
      </c>
      <c r="BC21" s="54">
        <f t="shared" si="7"/>
        <v>773500</v>
      </c>
      <c r="BD21" s="55"/>
      <c r="BF21" s="51" t="s">
        <v>90</v>
      </c>
      <c r="BG21" s="52">
        <v>1</v>
      </c>
      <c r="BH21" s="53" t="s">
        <v>77</v>
      </c>
      <c r="BI21" s="54">
        <v>773500</v>
      </c>
      <c r="BJ21" s="205">
        <f t="shared" si="8"/>
        <v>773500</v>
      </c>
      <c r="BK21" s="55"/>
      <c r="BM21" s="51" t="s">
        <v>90</v>
      </c>
      <c r="BN21" s="52">
        <v>1</v>
      </c>
      <c r="BO21" s="53" t="s">
        <v>77</v>
      </c>
      <c r="BP21" s="54">
        <v>773500</v>
      </c>
      <c r="BQ21" s="54">
        <f t="shared" si="9"/>
        <v>773500</v>
      </c>
      <c r="BR21" s="55"/>
      <c r="BT21" s="51" t="s">
        <v>90</v>
      </c>
      <c r="BU21" s="52">
        <v>1</v>
      </c>
      <c r="BV21" s="53" t="s">
        <v>77</v>
      </c>
      <c r="BW21" s="54">
        <v>773500</v>
      </c>
      <c r="BX21" s="54">
        <f t="shared" si="10"/>
        <v>773500</v>
      </c>
      <c r="BY21" s="55"/>
      <c r="CA21" s="51" t="s">
        <v>90</v>
      </c>
      <c r="CB21" s="52">
        <v>1</v>
      </c>
      <c r="CC21" s="53" t="s">
        <v>77</v>
      </c>
      <c r="CD21" s="54">
        <v>773500</v>
      </c>
      <c r="CE21" s="54">
        <f t="shared" si="11"/>
        <v>773500</v>
      </c>
      <c r="CF21" s="55"/>
      <c r="CH21" s="51" t="s">
        <v>90</v>
      </c>
      <c r="CI21" s="52">
        <v>1</v>
      </c>
      <c r="CJ21" s="53" t="s">
        <v>77</v>
      </c>
      <c r="CK21" s="54">
        <v>773500</v>
      </c>
      <c r="CL21" s="54">
        <f t="shared" si="12"/>
        <v>773500</v>
      </c>
      <c r="CM21" s="55"/>
      <c r="CO21" s="51" t="s">
        <v>90</v>
      </c>
      <c r="CP21" s="52">
        <v>1</v>
      </c>
      <c r="CQ21" s="53" t="s">
        <v>77</v>
      </c>
      <c r="CR21" s="54">
        <v>773500</v>
      </c>
      <c r="CS21" s="54">
        <f t="shared" si="13"/>
        <v>773500</v>
      </c>
      <c r="CT21" s="55"/>
      <c r="CV21" s="51" t="s">
        <v>90</v>
      </c>
      <c r="CW21" s="52">
        <v>1</v>
      </c>
      <c r="CX21" s="53" t="s">
        <v>77</v>
      </c>
      <c r="CY21" s="54">
        <v>773500</v>
      </c>
      <c r="CZ21" s="54">
        <f t="shared" si="14"/>
        <v>773500</v>
      </c>
      <c r="DA21" s="55"/>
    </row>
    <row r="22" spans="2:105">
      <c r="B22" s="51" t="s">
        <v>91</v>
      </c>
      <c r="C22" s="52">
        <v>1</v>
      </c>
      <c r="D22" s="53" t="s">
        <v>77</v>
      </c>
      <c r="E22" s="54">
        <v>41650</v>
      </c>
      <c r="F22" s="54">
        <f t="shared" si="0"/>
        <v>41650</v>
      </c>
      <c r="G22" s="55"/>
      <c r="I22" s="51" t="s">
        <v>91</v>
      </c>
      <c r="J22" s="52">
        <v>1</v>
      </c>
      <c r="K22" s="53" t="s">
        <v>77</v>
      </c>
      <c r="L22" s="54">
        <v>41650</v>
      </c>
      <c r="M22" s="54">
        <f t="shared" si="1"/>
        <v>41650</v>
      </c>
      <c r="N22" s="55"/>
      <c r="P22" s="51" t="s">
        <v>91</v>
      </c>
      <c r="Q22" s="52">
        <v>1</v>
      </c>
      <c r="R22" s="53" t="s">
        <v>77</v>
      </c>
      <c r="S22" s="54">
        <v>41650</v>
      </c>
      <c r="T22" s="54">
        <f t="shared" si="2"/>
        <v>41650</v>
      </c>
      <c r="U22" s="55"/>
      <c r="W22" s="51" t="s">
        <v>91</v>
      </c>
      <c r="X22" s="52">
        <v>1</v>
      </c>
      <c r="Y22" s="53" t="s">
        <v>77</v>
      </c>
      <c r="Z22" s="54">
        <v>41650</v>
      </c>
      <c r="AA22" s="54">
        <f t="shared" si="3"/>
        <v>41650</v>
      </c>
      <c r="AB22" s="212"/>
      <c r="AD22" s="51" t="s">
        <v>91</v>
      </c>
      <c r="AE22" s="52">
        <v>1</v>
      </c>
      <c r="AF22" s="53" t="s">
        <v>77</v>
      </c>
      <c r="AG22" s="54">
        <v>41650</v>
      </c>
      <c r="AH22" s="54">
        <f t="shared" si="4"/>
        <v>41650</v>
      </c>
      <c r="AI22" s="55"/>
      <c r="AK22" s="51" t="s">
        <v>91</v>
      </c>
      <c r="AL22" s="52">
        <v>1</v>
      </c>
      <c r="AM22" s="53" t="s">
        <v>77</v>
      </c>
      <c r="AN22" s="54">
        <v>41650</v>
      </c>
      <c r="AO22" s="54">
        <f t="shared" si="5"/>
        <v>41650</v>
      </c>
      <c r="AP22" s="55"/>
      <c r="AR22" s="51" t="s">
        <v>91</v>
      </c>
      <c r="AS22" s="52">
        <v>1</v>
      </c>
      <c r="AT22" s="53" t="s">
        <v>77</v>
      </c>
      <c r="AU22" s="54">
        <v>41650</v>
      </c>
      <c r="AV22" s="54">
        <f t="shared" si="6"/>
        <v>41650</v>
      </c>
      <c r="AW22" s="212"/>
      <c r="AY22" s="51" t="s">
        <v>91</v>
      </c>
      <c r="AZ22" s="52">
        <v>1</v>
      </c>
      <c r="BA22" s="53" t="s">
        <v>77</v>
      </c>
      <c r="BB22" s="54">
        <v>41650</v>
      </c>
      <c r="BC22" s="54">
        <f t="shared" si="7"/>
        <v>41650</v>
      </c>
      <c r="BD22" s="55"/>
      <c r="BF22" s="51" t="s">
        <v>91</v>
      </c>
      <c r="BG22" s="52">
        <v>1</v>
      </c>
      <c r="BH22" s="53" t="s">
        <v>77</v>
      </c>
      <c r="BI22" s="54">
        <v>41650</v>
      </c>
      <c r="BJ22" s="205">
        <f t="shared" si="8"/>
        <v>41650</v>
      </c>
      <c r="BK22" s="55"/>
      <c r="BM22" s="51" t="s">
        <v>91</v>
      </c>
      <c r="BN22" s="52">
        <v>1</v>
      </c>
      <c r="BO22" s="53" t="s">
        <v>77</v>
      </c>
      <c r="BP22" s="54">
        <v>41650</v>
      </c>
      <c r="BQ22" s="54">
        <f t="shared" si="9"/>
        <v>41650</v>
      </c>
      <c r="BR22" s="55"/>
      <c r="BT22" s="51" t="s">
        <v>91</v>
      </c>
      <c r="BU22" s="52">
        <v>1</v>
      </c>
      <c r="BV22" s="53" t="s">
        <v>77</v>
      </c>
      <c r="BW22" s="54">
        <v>41650</v>
      </c>
      <c r="BX22" s="54">
        <f t="shared" si="10"/>
        <v>41650</v>
      </c>
      <c r="BY22" s="55"/>
      <c r="CA22" s="51" t="s">
        <v>91</v>
      </c>
      <c r="CB22" s="52">
        <v>1</v>
      </c>
      <c r="CC22" s="53" t="s">
        <v>77</v>
      </c>
      <c r="CD22" s="54">
        <v>41650</v>
      </c>
      <c r="CE22" s="54">
        <f t="shared" si="11"/>
        <v>41650</v>
      </c>
      <c r="CF22" s="55"/>
      <c r="CH22" s="51" t="s">
        <v>91</v>
      </c>
      <c r="CI22" s="52">
        <v>1</v>
      </c>
      <c r="CJ22" s="53" t="s">
        <v>77</v>
      </c>
      <c r="CK22" s="54">
        <v>41650</v>
      </c>
      <c r="CL22" s="54">
        <f t="shared" si="12"/>
        <v>41650</v>
      </c>
      <c r="CM22" s="55"/>
      <c r="CO22" s="51" t="s">
        <v>91</v>
      </c>
      <c r="CP22" s="52">
        <v>1</v>
      </c>
      <c r="CQ22" s="53" t="s">
        <v>77</v>
      </c>
      <c r="CR22" s="54">
        <v>41650</v>
      </c>
      <c r="CS22" s="54">
        <f t="shared" si="13"/>
        <v>41650</v>
      </c>
      <c r="CT22" s="55"/>
      <c r="CV22" s="51" t="s">
        <v>91</v>
      </c>
      <c r="CW22" s="52">
        <v>1</v>
      </c>
      <c r="CX22" s="53" t="s">
        <v>77</v>
      </c>
      <c r="CY22" s="54">
        <v>41650</v>
      </c>
      <c r="CZ22" s="54">
        <f t="shared" si="14"/>
        <v>41650</v>
      </c>
      <c r="DA22" s="55"/>
    </row>
    <row r="23" spans="2:105">
      <c r="B23" s="51" t="s">
        <v>92</v>
      </c>
      <c r="C23" s="52">
        <v>3</v>
      </c>
      <c r="D23" s="53" t="s">
        <v>77</v>
      </c>
      <c r="E23" s="54">
        <v>29750</v>
      </c>
      <c r="F23" s="54">
        <f t="shared" si="0"/>
        <v>89250</v>
      </c>
      <c r="G23" s="55"/>
      <c r="I23" s="51" t="s">
        <v>92</v>
      </c>
      <c r="J23" s="52">
        <v>3</v>
      </c>
      <c r="K23" s="53" t="s">
        <v>77</v>
      </c>
      <c r="L23" s="54">
        <v>29750</v>
      </c>
      <c r="M23" s="54">
        <f t="shared" si="1"/>
        <v>89250</v>
      </c>
      <c r="N23" s="55"/>
      <c r="P23" s="51" t="s">
        <v>92</v>
      </c>
      <c r="Q23" s="52">
        <v>3</v>
      </c>
      <c r="R23" s="53" t="s">
        <v>77</v>
      </c>
      <c r="S23" s="54">
        <v>29750</v>
      </c>
      <c r="T23" s="54">
        <f t="shared" si="2"/>
        <v>89250</v>
      </c>
      <c r="U23" s="55"/>
      <c r="W23" s="51" t="s">
        <v>92</v>
      </c>
      <c r="X23" s="52">
        <v>3</v>
      </c>
      <c r="Y23" s="53" t="s">
        <v>77</v>
      </c>
      <c r="Z23" s="54">
        <v>29750</v>
      </c>
      <c r="AA23" s="54">
        <f t="shared" si="3"/>
        <v>89250</v>
      </c>
      <c r="AB23" s="212"/>
      <c r="AD23" s="51" t="s">
        <v>92</v>
      </c>
      <c r="AE23" s="52">
        <v>3</v>
      </c>
      <c r="AF23" s="53" t="s">
        <v>77</v>
      </c>
      <c r="AG23" s="54">
        <v>29750</v>
      </c>
      <c r="AH23" s="54">
        <f t="shared" si="4"/>
        <v>89250</v>
      </c>
      <c r="AI23" s="55"/>
      <c r="AK23" s="51" t="s">
        <v>92</v>
      </c>
      <c r="AL23" s="52">
        <v>3</v>
      </c>
      <c r="AM23" s="53" t="s">
        <v>77</v>
      </c>
      <c r="AN23" s="54">
        <v>29750</v>
      </c>
      <c r="AO23" s="54">
        <f t="shared" si="5"/>
        <v>89250</v>
      </c>
      <c r="AP23" s="55"/>
      <c r="AR23" s="51" t="s">
        <v>92</v>
      </c>
      <c r="AS23" s="52">
        <v>3</v>
      </c>
      <c r="AT23" s="53" t="s">
        <v>77</v>
      </c>
      <c r="AU23" s="54">
        <v>29750</v>
      </c>
      <c r="AV23" s="54">
        <f t="shared" si="6"/>
        <v>89250</v>
      </c>
      <c r="AW23" s="212"/>
      <c r="AY23" s="51" t="s">
        <v>92</v>
      </c>
      <c r="AZ23" s="52">
        <v>3</v>
      </c>
      <c r="BA23" s="53" t="s">
        <v>77</v>
      </c>
      <c r="BB23" s="54">
        <v>29750</v>
      </c>
      <c r="BC23" s="54">
        <f t="shared" si="7"/>
        <v>89250</v>
      </c>
      <c r="BD23" s="55"/>
      <c r="BF23" s="51" t="s">
        <v>92</v>
      </c>
      <c r="BG23" s="52">
        <v>3</v>
      </c>
      <c r="BH23" s="53" t="s">
        <v>77</v>
      </c>
      <c r="BI23" s="54">
        <v>29750</v>
      </c>
      <c r="BJ23" s="205">
        <f t="shared" si="8"/>
        <v>89250</v>
      </c>
      <c r="BK23" s="55"/>
      <c r="BM23" s="51" t="s">
        <v>92</v>
      </c>
      <c r="BN23" s="52">
        <v>3</v>
      </c>
      <c r="BO23" s="53" t="s">
        <v>77</v>
      </c>
      <c r="BP23" s="54">
        <v>29750</v>
      </c>
      <c r="BQ23" s="54">
        <f t="shared" si="9"/>
        <v>89250</v>
      </c>
      <c r="BR23" s="55"/>
      <c r="BT23" s="51" t="s">
        <v>92</v>
      </c>
      <c r="BU23" s="52">
        <v>3</v>
      </c>
      <c r="BV23" s="53" t="s">
        <v>77</v>
      </c>
      <c r="BW23" s="54">
        <v>29750</v>
      </c>
      <c r="BX23" s="54">
        <f t="shared" si="10"/>
        <v>89250</v>
      </c>
      <c r="BY23" s="55"/>
      <c r="CA23" s="51" t="s">
        <v>92</v>
      </c>
      <c r="CB23" s="52">
        <v>3</v>
      </c>
      <c r="CC23" s="53" t="s">
        <v>77</v>
      </c>
      <c r="CD23" s="54">
        <v>29750</v>
      </c>
      <c r="CE23" s="54">
        <f t="shared" si="11"/>
        <v>89250</v>
      </c>
      <c r="CF23" s="55"/>
      <c r="CH23" s="51" t="s">
        <v>92</v>
      </c>
      <c r="CI23" s="52">
        <v>3</v>
      </c>
      <c r="CJ23" s="53" t="s">
        <v>77</v>
      </c>
      <c r="CK23" s="54">
        <v>29750</v>
      </c>
      <c r="CL23" s="54">
        <f t="shared" si="12"/>
        <v>89250</v>
      </c>
      <c r="CM23" s="55"/>
      <c r="CO23" s="51" t="s">
        <v>92</v>
      </c>
      <c r="CP23" s="52">
        <v>3</v>
      </c>
      <c r="CQ23" s="53" t="s">
        <v>77</v>
      </c>
      <c r="CR23" s="54">
        <v>29750</v>
      </c>
      <c r="CS23" s="54">
        <f t="shared" si="13"/>
        <v>89250</v>
      </c>
      <c r="CT23" s="55"/>
      <c r="CV23" s="51" t="s">
        <v>92</v>
      </c>
      <c r="CW23" s="52">
        <v>3</v>
      </c>
      <c r="CX23" s="53" t="s">
        <v>77</v>
      </c>
      <c r="CY23" s="54">
        <v>29750</v>
      </c>
      <c r="CZ23" s="54">
        <f t="shared" si="14"/>
        <v>89250</v>
      </c>
      <c r="DA23" s="55"/>
    </row>
    <row r="24" spans="2:105">
      <c r="B24" s="51" t="s">
        <v>93</v>
      </c>
      <c r="C24" s="52">
        <v>7</v>
      </c>
      <c r="D24" s="53" t="s">
        <v>77</v>
      </c>
      <c r="E24" s="54">
        <v>4760</v>
      </c>
      <c r="F24" s="54">
        <f t="shared" si="0"/>
        <v>33320</v>
      </c>
      <c r="G24" s="55"/>
      <c r="I24" s="51" t="s">
        <v>93</v>
      </c>
      <c r="J24" s="52">
        <v>7</v>
      </c>
      <c r="K24" s="53" t="s">
        <v>77</v>
      </c>
      <c r="L24" s="54">
        <v>4760</v>
      </c>
      <c r="M24" s="54">
        <f t="shared" si="1"/>
        <v>33320</v>
      </c>
      <c r="N24" s="55"/>
      <c r="P24" s="51" t="s">
        <v>93</v>
      </c>
      <c r="Q24" s="52">
        <v>7</v>
      </c>
      <c r="R24" s="53" t="s">
        <v>77</v>
      </c>
      <c r="S24" s="54">
        <v>4760</v>
      </c>
      <c r="T24" s="54">
        <f t="shared" si="2"/>
        <v>33320</v>
      </c>
      <c r="U24" s="55"/>
      <c r="W24" s="51" t="s">
        <v>93</v>
      </c>
      <c r="X24" s="52">
        <v>7</v>
      </c>
      <c r="Y24" s="53" t="s">
        <v>77</v>
      </c>
      <c r="Z24" s="54">
        <v>4760</v>
      </c>
      <c r="AA24" s="54">
        <f t="shared" si="3"/>
        <v>33320</v>
      </c>
      <c r="AB24" s="212"/>
      <c r="AD24" s="51" t="s">
        <v>93</v>
      </c>
      <c r="AE24" s="52">
        <v>7</v>
      </c>
      <c r="AF24" s="53" t="s">
        <v>77</v>
      </c>
      <c r="AG24" s="54">
        <v>4760</v>
      </c>
      <c r="AH24" s="54">
        <f t="shared" si="4"/>
        <v>33320</v>
      </c>
      <c r="AI24" s="55"/>
      <c r="AK24" s="51" t="s">
        <v>93</v>
      </c>
      <c r="AL24" s="52">
        <v>7</v>
      </c>
      <c r="AM24" s="53" t="s">
        <v>77</v>
      </c>
      <c r="AN24" s="54">
        <v>4760</v>
      </c>
      <c r="AO24" s="54">
        <f t="shared" si="5"/>
        <v>33320</v>
      </c>
      <c r="AP24" s="55"/>
      <c r="AR24" s="51" t="s">
        <v>93</v>
      </c>
      <c r="AS24" s="52">
        <v>7</v>
      </c>
      <c r="AT24" s="53" t="s">
        <v>77</v>
      </c>
      <c r="AU24" s="54">
        <v>4760</v>
      </c>
      <c r="AV24" s="54">
        <f t="shared" si="6"/>
        <v>33320</v>
      </c>
      <c r="AW24" s="212"/>
      <c r="AY24" s="51" t="s">
        <v>93</v>
      </c>
      <c r="AZ24" s="52">
        <v>7</v>
      </c>
      <c r="BA24" s="53" t="s">
        <v>77</v>
      </c>
      <c r="BB24" s="54">
        <v>4760</v>
      </c>
      <c r="BC24" s="54">
        <f t="shared" si="7"/>
        <v>33320</v>
      </c>
      <c r="BD24" s="55"/>
      <c r="BF24" s="51" t="s">
        <v>93</v>
      </c>
      <c r="BG24" s="52">
        <v>7</v>
      </c>
      <c r="BH24" s="53" t="s">
        <v>77</v>
      </c>
      <c r="BI24" s="54">
        <v>4760</v>
      </c>
      <c r="BJ24" s="205">
        <f t="shared" si="8"/>
        <v>33320</v>
      </c>
      <c r="BK24" s="55"/>
      <c r="BM24" s="51" t="s">
        <v>93</v>
      </c>
      <c r="BN24" s="52">
        <v>7</v>
      </c>
      <c r="BO24" s="53" t="s">
        <v>77</v>
      </c>
      <c r="BP24" s="54">
        <v>4760</v>
      </c>
      <c r="BQ24" s="54">
        <f t="shared" si="9"/>
        <v>33320</v>
      </c>
      <c r="BR24" s="55"/>
      <c r="BT24" s="51" t="s">
        <v>93</v>
      </c>
      <c r="BU24" s="52">
        <v>7</v>
      </c>
      <c r="BV24" s="53" t="s">
        <v>77</v>
      </c>
      <c r="BW24" s="54">
        <v>4760</v>
      </c>
      <c r="BX24" s="54">
        <f t="shared" si="10"/>
        <v>33320</v>
      </c>
      <c r="BY24" s="55"/>
      <c r="CA24" s="51" t="s">
        <v>93</v>
      </c>
      <c r="CB24" s="52">
        <v>7</v>
      </c>
      <c r="CC24" s="53" t="s">
        <v>77</v>
      </c>
      <c r="CD24" s="54">
        <v>4760</v>
      </c>
      <c r="CE24" s="54">
        <f t="shared" si="11"/>
        <v>33320</v>
      </c>
      <c r="CF24" s="55"/>
      <c r="CH24" s="51" t="s">
        <v>93</v>
      </c>
      <c r="CI24" s="52">
        <v>7</v>
      </c>
      <c r="CJ24" s="53" t="s">
        <v>77</v>
      </c>
      <c r="CK24" s="54">
        <v>4760</v>
      </c>
      <c r="CL24" s="54">
        <f t="shared" si="12"/>
        <v>33320</v>
      </c>
      <c r="CM24" s="55"/>
      <c r="CO24" s="51" t="s">
        <v>93</v>
      </c>
      <c r="CP24" s="52">
        <v>7</v>
      </c>
      <c r="CQ24" s="53" t="s">
        <v>77</v>
      </c>
      <c r="CR24" s="54">
        <v>4760</v>
      </c>
      <c r="CS24" s="54">
        <f t="shared" si="13"/>
        <v>33320</v>
      </c>
      <c r="CT24" s="55"/>
      <c r="CV24" s="51" t="s">
        <v>93</v>
      </c>
      <c r="CW24" s="52">
        <v>7</v>
      </c>
      <c r="CX24" s="53" t="s">
        <v>77</v>
      </c>
      <c r="CY24" s="54">
        <v>4760</v>
      </c>
      <c r="CZ24" s="54">
        <f t="shared" si="14"/>
        <v>33320</v>
      </c>
      <c r="DA24" s="55"/>
    </row>
    <row r="25" spans="2:105">
      <c r="B25" s="51" t="s">
        <v>94</v>
      </c>
      <c r="C25" s="52">
        <v>2</v>
      </c>
      <c r="D25" s="53" t="s">
        <v>77</v>
      </c>
      <c r="E25" s="54">
        <v>595000</v>
      </c>
      <c r="F25" s="54">
        <f t="shared" si="0"/>
        <v>1190000</v>
      </c>
      <c r="G25" s="55"/>
      <c r="I25" s="51" t="s">
        <v>94</v>
      </c>
      <c r="J25" s="52">
        <v>2</v>
      </c>
      <c r="K25" s="53" t="s">
        <v>77</v>
      </c>
      <c r="L25" s="54">
        <v>595000</v>
      </c>
      <c r="M25" s="54">
        <f t="shared" si="1"/>
        <v>1190000</v>
      </c>
      <c r="N25" s="55"/>
      <c r="P25" s="51" t="s">
        <v>94</v>
      </c>
      <c r="Q25" s="52">
        <v>2</v>
      </c>
      <c r="R25" s="53" t="s">
        <v>77</v>
      </c>
      <c r="S25" s="54">
        <v>595000</v>
      </c>
      <c r="T25" s="54">
        <f t="shared" si="2"/>
        <v>1190000</v>
      </c>
      <c r="U25" s="55"/>
      <c r="W25" s="51" t="s">
        <v>94</v>
      </c>
      <c r="X25" s="52">
        <v>2</v>
      </c>
      <c r="Y25" s="53" t="s">
        <v>77</v>
      </c>
      <c r="Z25" s="54">
        <v>595000</v>
      </c>
      <c r="AA25" s="54">
        <f t="shared" si="3"/>
        <v>1190000</v>
      </c>
      <c r="AB25" s="212"/>
      <c r="AD25" s="51" t="s">
        <v>94</v>
      </c>
      <c r="AE25" s="52">
        <v>4</v>
      </c>
      <c r="AF25" s="53" t="s">
        <v>77</v>
      </c>
      <c r="AG25" s="54">
        <v>595000</v>
      </c>
      <c r="AH25" s="54">
        <f t="shared" si="4"/>
        <v>2380000</v>
      </c>
      <c r="AI25" s="55"/>
      <c r="AK25" s="51" t="s">
        <v>94</v>
      </c>
      <c r="AL25" s="52">
        <v>4</v>
      </c>
      <c r="AM25" s="53" t="s">
        <v>77</v>
      </c>
      <c r="AN25" s="54">
        <v>595000</v>
      </c>
      <c r="AO25" s="54">
        <f t="shared" si="5"/>
        <v>2380000</v>
      </c>
      <c r="AP25" s="55"/>
      <c r="AR25" s="51" t="s">
        <v>94</v>
      </c>
      <c r="AS25" s="52">
        <v>4</v>
      </c>
      <c r="AT25" s="53" t="s">
        <v>77</v>
      </c>
      <c r="AU25" s="54">
        <v>595000</v>
      </c>
      <c r="AV25" s="54">
        <f t="shared" si="6"/>
        <v>2380000</v>
      </c>
      <c r="AW25" s="212"/>
      <c r="AY25" s="51" t="s">
        <v>94</v>
      </c>
      <c r="AZ25" s="52">
        <v>4</v>
      </c>
      <c r="BA25" s="53" t="s">
        <v>77</v>
      </c>
      <c r="BB25" s="54">
        <v>595000</v>
      </c>
      <c r="BC25" s="54">
        <f t="shared" si="7"/>
        <v>2380000</v>
      </c>
      <c r="BD25" s="55"/>
      <c r="BF25" s="51" t="s">
        <v>94</v>
      </c>
      <c r="BG25" s="52">
        <v>4</v>
      </c>
      <c r="BH25" s="53" t="s">
        <v>77</v>
      </c>
      <c r="BI25" s="54">
        <v>595000</v>
      </c>
      <c r="BJ25" s="205">
        <f t="shared" si="8"/>
        <v>2380000</v>
      </c>
      <c r="BK25" s="55"/>
      <c r="BM25" s="51" t="s">
        <v>94</v>
      </c>
      <c r="BN25" s="52">
        <v>4</v>
      </c>
      <c r="BO25" s="53" t="s">
        <v>77</v>
      </c>
      <c r="BP25" s="54">
        <v>595000</v>
      </c>
      <c r="BQ25" s="54">
        <f t="shared" si="9"/>
        <v>2380000</v>
      </c>
      <c r="BR25" s="55"/>
      <c r="BT25" s="51" t="s">
        <v>94</v>
      </c>
      <c r="BU25" s="52">
        <v>4</v>
      </c>
      <c r="BV25" s="53" t="s">
        <v>77</v>
      </c>
      <c r="BW25" s="54">
        <v>595000</v>
      </c>
      <c r="BX25" s="54">
        <f t="shared" si="10"/>
        <v>2380000</v>
      </c>
      <c r="BY25" s="55"/>
      <c r="CA25" s="51" t="s">
        <v>94</v>
      </c>
      <c r="CB25" s="52">
        <v>4</v>
      </c>
      <c r="CC25" s="53" t="s">
        <v>77</v>
      </c>
      <c r="CD25" s="54">
        <v>595000</v>
      </c>
      <c r="CE25" s="54">
        <f t="shared" si="11"/>
        <v>2380000</v>
      </c>
      <c r="CF25" s="55"/>
      <c r="CH25" s="51" t="s">
        <v>94</v>
      </c>
      <c r="CI25" s="52">
        <v>4</v>
      </c>
      <c r="CJ25" s="53" t="s">
        <v>77</v>
      </c>
      <c r="CK25" s="54">
        <v>595000</v>
      </c>
      <c r="CL25" s="54">
        <f t="shared" si="12"/>
        <v>2380000</v>
      </c>
      <c r="CM25" s="55"/>
      <c r="CO25" s="51" t="s">
        <v>94</v>
      </c>
      <c r="CP25" s="52">
        <v>4</v>
      </c>
      <c r="CQ25" s="53" t="s">
        <v>77</v>
      </c>
      <c r="CR25" s="54">
        <v>595000</v>
      </c>
      <c r="CS25" s="54">
        <f t="shared" si="13"/>
        <v>2380000</v>
      </c>
      <c r="CT25" s="55"/>
      <c r="CV25" s="51" t="s">
        <v>94</v>
      </c>
      <c r="CW25" s="52">
        <v>4</v>
      </c>
      <c r="CX25" s="53" t="s">
        <v>77</v>
      </c>
      <c r="CY25" s="54">
        <v>595000</v>
      </c>
      <c r="CZ25" s="54">
        <f t="shared" si="14"/>
        <v>2380000</v>
      </c>
      <c r="DA25" s="55"/>
    </row>
    <row r="26" spans="2:105">
      <c r="B26" s="51" t="s">
        <v>95</v>
      </c>
      <c r="C26" s="52">
        <v>3</v>
      </c>
      <c r="D26" s="53" t="s">
        <v>77</v>
      </c>
      <c r="E26" s="54">
        <v>476000</v>
      </c>
      <c r="F26" s="54">
        <f t="shared" si="0"/>
        <v>1428000</v>
      </c>
      <c r="G26" s="55"/>
      <c r="I26" s="51" t="s">
        <v>95</v>
      </c>
      <c r="J26" s="52">
        <v>3</v>
      </c>
      <c r="K26" s="53" t="s">
        <v>77</v>
      </c>
      <c r="L26" s="54">
        <v>476000</v>
      </c>
      <c r="M26" s="54">
        <f t="shared" si="1"/>
        <v>1428000</v>
      </c>
      <c r="N26" s="55"/>
      <c r="P26" s="51" t="s">
        <v>95</v>
      </c>
      <c r="Q26" s="52">
        <v>3</v>
      </c>
      <c r="R26" s="53" t="s">
        <v>77</v>
      </c>
      <c r="S26" s="54">
        <v>476000</v>
      </c>
      <c r="T26" s="54">
        <f t="shared" si="2"/>
        <v>1428000</v>
      </c>
      <c r="U26" s="55"/>
      <c r="W26" s="51" t="s">
        <v>95</v>
      </c>
      <c r="X26" s="52">
        <v>3</v>
      </c>
      <c r="Y26" s="53" t="s">
        <v>77</v>
      </c>
      <c r="Z26" s="54">
        <v>476000</v>
      </c>
      <c r="AA26" s="54">
        <f t="shared" si="3"/>
        <v>1428000</v>
      </c>
      <c r="AB26" s="212"/>
      <c r="AD26" s="51" t="s">
        <v>95</v>
      </c>
      <c r="AE26" s="52">
        <v>3</v>
      </c>
      <c r="AF26" s="53" t="s">
        <v>77</v>
      </c>
      <c r="AG26" s="54">
        <v>476000</v>
      </c>
      <c r="AH26" s="54">
        <f t="shared" si="4"/>
        <v>1428000</v>
      </c>
      <c r="AI26" s="55"/>
      <c r="AK26" s="51" t="s">
        <v>95</v>
      </c>
      <c r="AL26" s="52">
        <v>3</v>
      </c>
      <c r="AM26" s="53" t="s">
        <v>77</v>
      </c>
      <c r="AN26" s="54">
        <v>476000</v>
      </c>
      <c r="AO26" s="54">
        <f t="shared" si="5"/>
        <v>1428000</v>
      </c>
      <c r="AP26" s="55"/>
      <c r="AR26" s="51" t="s">
        <v>95</v>
      </c>
      <c r="AS26" s="52">
        <v>3</v>
      </c>
      <c r="AT26" s="53" t="s">
        <v>77</v>
      </c>
      <c r="AU26" s="54">
        <v>476000</v>
      </c>
      <c r="AV26" s="54">
        <f t="shared" si="6"/>
        <v>1428000</v>
      </c>
      <c r="AW26" s="212"/>
      <c r="AY26" s="51" t="s">
        <v>95</v>
      </c>
      <c r="AZ26" s="52">
        <v>3</v>
      </c>
      <c r="BA26" s="53" t="s">
        <v>77</v>
      </c>
      <c r="BB26" s="54">
        <v>476000</v>
      </c>
      <c r="BC26" s="54">
        <f t="shared" si="7"/>
        <v>1428000</v>
      </c>
      <c r="BD26" s="55"/>
      <c r="BF26" s="51" t="s">
        <v>95</v>
      </c>
      <c r="BG26" s="52">
        <v>3</v>
      </c>
      <c r="BH26" s="53" t="s">
        <v>77</v>
      </c>
      <c r="BI26" s="54">
        <v>476000</v>
      </c>
      <c r="BJ26" s="205">
        <f t="shared" si="8"/>
        <v>1428000</v>
      </c>
      <c r="BK26" s="55"/>
      <c r="BM26" s="51" t="s">
        <v>95</v>
      </c>
      <c r="BN26" s="52">
        <v>3</v>
      </c>
      <c r="BO26" s="53" t="s">
        <v>77</v>
      </c>
      <c r="BP26" s="54">
        <v>476000</v>
      </c>
      <c r="BQ26" s="54">
        <f t="shared" si="9"/>
        <v>1428000</v>
      </c>
      <c r="BR26" s="55"/>
      <c r="BT26" s="51" t="s">
        <v>95</v>
      </c>
      <c r="BU26" s="52">
        <v>3</v>
      </c>
      <c r="BV26" s="53" t="s">
        <v>77</v>
      </c>
      <c r="BW26" s="54">
        <v>476000</v>
      </c>
      <c r="BX26" s="54">
        <f t="shared" si="10"/>
        <v>1428000</v>
      </c>
      <c r="BY26" s="55"/>
      <c r="CA26" s="51" t="s">
        <v>95</v>
      </c>
      <c r="CB26" s="52">
        <v>3</v>
      </c>
      <c r="CC26" s="53" t="s">
        <v>77</v>
      </c>
      <c r="CD26" s="54">
        <v>476000</v>
      </c>
      <c r="CE26" s="54">
        <f t="shared" si="11"/>
        <v>1428000</v>
      </c>
      <c r="CF26" s="55"/>
      <c r="CH26" s="51" t="s">
        <v>95</v>
      </c>
      <c r="CI26" s="52">
        <v>3</v>
      </c>
      <c r="CJ26" s="53" t="s">
        <v>77</v>
      </c>
      <c r="CK26" s="54">
        <v>476000</v>
      </c>
      <c r="CL26" s="54">
        <f t="shared" si="12"/>
        <v>1428000</v>
      </c>
      <c r="CM26" s="55"/>
      <c r="CO26" s="51" t="s">
        <v>95</v>
      </c>
      <c r="CP26" s="52">
        <v>3</v>
      </c>
      <c r="CQ26" s="53" t="s">
        <v>77</v>
      </c>
      <c r="CR26" s="54">
        <v>476000</v>
      </c>
      <c r="CS26" s="54">
        <f t="shared" si="13"/>
        <v>1428000</v>
      </c>
      <c r="CT26" s="55"/>
      <c r="CV26" s="51" t="s">
        <v>95</v>
      </c>
      <c r="CW26" s="52">
        <v>3</v>
      </c>
      <c r="CX26" s="53" t="s">
        <v>77</v>
      </c>
      <c r="CY26" s="54">
        <v>476000</v>
      </c>
      <c r="CZ26" s="54">
        <f t="shared" si="14"/>
        <v>1428000</v>
      </c>
      <c r="DA26" s="55"/>
    </row>
    <row r="27" spans="2:105">
      <c r="B27" s="51" t="s">
        <v>96</v>
      </c>
      <c r="C27" s="52">
        <v>4</v>
      </c>
      <c r="D27" s="53" t="s">
        <v>77</v>
      </c>
      <c r="E27" s="54">
        <v>35700</v>
      </c>
      <c r="F27" s="54">
        <f t="shared" si="0"/>
        <v>142800</v>
      </c>
      <c r="G27" s="55"/>
      <c r="I27" s="51" t="s">
        <v>96</v>
      </c>
      <c r="J27" s="52">
        <v>4</v>
      </c>
      <c r="K27" s="53" t="s">
        <v>77</v>
      </c>
      <c r="L27" s="54">
        <v>35700</v>
      </c>
      <c r="M27" s="54">
        <f t="shared" si="1"/>
        <v>142800</v>
      </c>
      <c r="N27" s="55"/>
      <c r="P27" s="51" t="s">
        <v>96</v>
      </c>
      <c r="Q27" s="52">
        <v>4</v>
      </c>
      <c r="R27" s="53" t="s">
        <v>77</v>
      </c>
      <c r="S27" s="54">
        <v>35700</v>
      </c>
      <c r="T27" s="54">
        <f t="shared" si="2"/>
        <v>142800</v>
      </c>
      <c r="U27" s="55"/>
      <c r="W27" s="51" t="s">
        <v>96</v>
      </c>
      <c r="X27" s="52">
        <v>4</v>
      </c>
      <c r="Y27" s="53" t="s">
        <v>77</v>
      </c>
      <c r="Z27" s="54">
        <v>35700</v>
      </c>
      <c r="AA27" s="54">
        <f t="shared" si="3"/>
        <v>142800</v>
      </c>
      <c r="AB27" s="212"/>
      <c r="AD27" s="51" t="s">
        <v>96</v>
      </c>
      <c r="AE27" s="52">
        <v>4</v>
      </c>
      <c r="AF27" s="53" t="s">
        <v>77</v>
      </c>
      <c r="AG27" s="54">
        <v>35700</v>
      </c>
      <c r="AH27" s="54">
        <f t="shared" si="4"/>
        <v>142800</v>
      </c>
      <c r="AI27" s="55"/>
      <c r="AK27" s="51" t="s">
        <v>96</v>
      </c>
      <c r="AL27" s="52">
        <v>4</v>
      </c>
      <c r="AM27" s="53" t="s">
        <v>77</v>
      </c>
      <c r="AN27" s="54">
        <v>35700</v>
      </c>
      <c r="AO27" s="54">
        <f t="shared" si="5"/>
        <v>142800</v>
      </c>
      <c r="AP27" s="55"/>
      <c r="AR27" s="51" t="s">
        <v>96</v>
      </c>
      <c r="AS27" s="52">
        <v>4</v>
      </c>
      <c r="AT27" s="53" t="s">
        <v>77</v>
      </c>
      <c r="AU27" s="54">
        <v>35700</v>
      </c>
      <c r="AV27" s="54">
        <f t="shared" si="6"/>
        <v>142800</v>
      </c>
      <c r="AW27" s="212"/>
      <c r="AY27" s="51" t="s">
        <v>96</v>
      </c>
      <c r="AZ27" s="52">
        <v>4</v>
      </c>
      <c r="BA27" s="53" t="s">
        <v>77</v>
      </c>
      <c r="BB27" s="54">
        <v>35700</v>
      </c>
      <c r="BC27" s="54">
        <f t="shared" si="7"/>
        <v>142800</v>
      </c>
      <c r="BD27" s="55"/>
      <c r="BF27" s="51" t="s">
        <v>96</v>
      </c>
      <c r="BG27" s="52">
        <v>4</v>
      </c>
      <c r="BH27" s="53" t="s">
        <v>77</v>
      </c>
      <c r="BI27" s="54">
        <v>35700</v>
      </c>
      <c r="BJ27" s="205">
        <f t="shared" si="8"/>
        <v>142800</v>
      </c>
      <c r="BK27" s="55"/>
      <c r="BM27" s="51" t="s">
        <v>96</v>
      </c>
      <c r="BN27" s="52">
        <v>4</v>
      </c>
      <c r="BO27" s="53" t="s">
        <v>77</v>
      </c>
      <c r="BP27" s="54">
        <v>35700</v>
      </c>
      <c r="BQ27" s="54">
        <f t="shared" si="9"/>
        <v>142800</v>
      </c>
      <c r="BR27" s="55"/>
      <c r="BT27" s="51" t="s">
        <v>96</v>
      </c>
      <c r="BU27" s="52">
        <v>4</v>
      </c>
      <c r="BV27" s="53" t="s">
        <v>77</v>
      </c>
      <c r="BW27" s="54">
        <v>35700</v>
      </c>
      <c r="BX27" s="54">
        <f t="shared" si="10"/>
        <v>142800</v>
      </c>
      <c r="BY27" s="55"/>
      <c r="CA27" s="51" t="s">
        <v>96</v>
      </c>
      <c r="CB27" s="52">
        <v>4</v>
      </c>
      <c r="CC27" s="53" t="s">
        <v>77</v>
      </c>
      <c r="CD27" s="54">
        <v>35700</v>
      </c>
      <c r="CE27" s="54">
        <f t="shared" si="11"/>
        <v>142800</v>
      </c>
      <c r="CF27" s="55"/>
      <c r="CH27" s="51" t="s">
        <v>96</v>
      </c>
      <c r="CI27" s="52">
        <v>4</v>
      </c>
      <c r="CJ27" s="53" t="s">
        <v>77</v>
      </c>
      <c r="CK27" s="54">
        <v>35700</v>
      </c>
      <c r="CL27" s="54">
        <f t="shared" si="12"/>
        <v>142800</v>
      </c>
      <c r="CM27" s="55"/>
      <c r="CO27" s="51" t="s">
        <v>96</v>
      </c>
      <c r="CP27" s="52">
        <v>4</v>
      </c>
      <c r="CQ27" s="53" t="s">
        <v>77</v>
      </c>
      <c r="CR27" s="54">
        <v>35700</v>
      </c>
      <c r="CS27" s="54">
        <f t="shared" si="13"/>
        <v>142800</v>
      </c>
      <c r="CT27" s="55"/>
      <c r="CV27" s="51" t="s">
        <v>96</v>
      </c>
      <c r="CW27" s="52">
        <v>4</v>
      </c>
      <c r="CX27" s="53" t="s">
        <v>77</v>
      </c>
      <c r="CY27" s="54">
        <v>35700</v>
      </c>
      <c r="CZ27" s="54">
        <f t="shared" si="14"/>
        <v>142800</v>
      </c>
      <c r="DA27" s="55"/>
    </row>
    <row r="28" spans="2:105">
      <c r="B28" s="51" t="s">
        <v>97</v>
      </c>
      <c r="C28" s="52">
        <v>5</v>
      </c>
      <c r="D28" s="53" t="s">
        <v>77</v>
      </c>
      <c r="E28" s="54">
        <v>15470</v>
      </c>
      <c r="F28" s="54">
        <f t="shared" si="0"/>
        <v>77350</v>
      </c>
      <c r="G28" s="55"/>
      <c r="I28" s="51" t="s">
        <v>97</v>
      </c>
      <c r="J28" s="52">
        <v>5</v>
      </c>
      <c r="K28" s="53" t="s">
        <v>77</v>
      </c>
      <c r="L28" s="54">
        <v>15470</v>
      </c>
      <c r="M28" s="54">
        <f t="shared" si="1"/>
        <v>77350</v>
      </c>
      <c r="N28" s="55"/>
      <c r="P28" s="51" t="s">
        <v>97</v>
      </c>
      <c r="Q28" s="52">
        <v>5</v>
      </c>
      <c r="R28" s="53" t="s">
        <v>77</v>
      </c>
      <c r="S28" s="54">
        <v>15470</v>
      </c>
      <c r="T28" s="54">
        <f t="shared" si="2"/>
        <v>77350</v>
      </c>
      <c r="U28" s="55"/>
      <c r="W28" s="51" t="s">
        <v>97</v>
      </c>
      <c r="X28" s="52">
        <v>5</v>
      </c>
      <c r="Y28" s="53" t="s">
        <v>77</v>
      </c>
      <c r="Z28" s="54">
        <v>15470</v>
      </c>
      <c r="AA28" s="54">
        <f t="shared" si="3"/>
        <v>77350</v>
      </c>
      <c r="AB28" s="212"/>
      <c r="AD28" s="51" t="s">
        <v>97</v>
      </c>
      <c r="AE28" s="52">
        <v>5</v>
      </c>
      <c r="AF28" s="53" t="s">
        <v>77</v>
      </c>
      <c r="AG28" s="54">
        <v>15470</v>
      </c>
      <c r="AH28" s="54">
        <f t="shared" si="4"/>
        <v>77350</v>
      </c>
      <c r="AI28" s="55"/>
      <c r="AK28" s="51" t="s">
        <v>97</v>
      </c>
      <c r="AL28" s="52">
        <v>5</v>
      </c>
      <c r="AM28" s="53" t="s">
        <v>77</v>
      </c>
      <c r="AN28" s="54">
        <v>15470</v>
      </c>
      <c r="AO28" s="54">
        <f t="shared" si="5"/>
        <v>77350</v>
      </c>
      <c r="AP28" s="55"/>
      <c r="AR28" s="51" t="s">
        <v>97</v>
      </c>
      <c r="AS28" s="52">
        <v>5</v>
      </c>
      <c r="AT28" s="53" t="s">
        <v>77</v>
      </c>
      <c r="AU28" s="54">
        <v>15470</v>
      </c>
      <c r="AV28" s="54">
        <f t="shared" si="6"/>
        <v>77350</v>
      </c>
      <c r="AW28" s="212"/>
      <c r="AY28" s="51" t="s">
        <v>97</v>
      </c>
      <c r="AZ28" s="52">
        <v>5</v>
      </c>
      <c r="BA28" s="53" t="s">
        <v>77</v>
      </c>
      <c r="BB28" s="54">
        <v>15470</v>
      </c>
      <c r="BC28" s="54">
        <f t="shared" si="7"/>
        <v>77350</v>
      </c>
      <c r="BD28" s="55"/>
      <c r="BF28" s="51" t="s">
        <v>97</v>
      </c>
      <c r="BG28" s="52">
        <v>5</v>
      </c>
      <c r="BH28" s="53" t="s">
        <v>77</v>
      </c>
      <c r="BI28" s="54">
        <v>15470</v>
      </c>
      <c r="BJ28" s="205">
        <f t="shared" si="8"/>
        <v>77350</v>
      </c>
      <c r="BK28" s="55"/>
      <c r="BM28" s="51" t="s">
        <v>97</v>
      </c>
      <c r="BN28" s="52">
        <v>5</v>
      </c>
      <c r="BO28" s="53" t="s">
        <v>77</v>
      </c>
      <c r="BP28" s="54">
        <v>15470</v>
      </c>
      <c r="BQ28" s="54">
        <f t="shared" si="9"/>
        <v>77350</v>
      </c>
      <c r="BR28" s="55"/>
      <c r="BT28" s="51" t="s">
        <v>97</v>
      </c>
      <c r="BU28" s="52">
        <v>5</v>
      </c>
      <c r="BV28" s="53" t="s">
        <v>77</v>
      </c>
      <c r="BW28" s="54">
        <v>15470</v>
      </c>
      <c r="BX28" s="54">
        <f t="shared" si="10"/>
        <v>77350</v>
      </c>
      <c r="BY28" s="55"/>
      <c r="CA28" s="51" t="s">
        <v>97</v>
      </c>
      <c r="CB28" s="52">
        <v>5</v>
      </c>
      <c r="CC28" s="53" t="s">
        <v>77</v>
      </c>
      <c r="CD28" s="54">
        <v>15470</v>
      </c>
      <c r="CE28" s="54">
        <f t="shared" si="11"/>
        <v>77350</v>
      </c>
      <c r="CF28" s="55"/>
      <c r="CH28" s="51" t="s">
        <v>97</v>
      </c>
      <c r="CI28" s="52">
        <v>5</v>
      </c>
      <c r="CJ28" s="53" t="s">
        <v>77</v>
      </c>
      <c r="CK28" s="54">
        <v>15470</v>
      </c>
      <c r="CL28" s="54">
        <f t="shared" si="12"/>
        <v>77350</v>
      </c>
      <c r="CM28" s="55"/>
      <c r="CO28" s="51" t="s">
        <v>97</v>
      </c>
      <c r="CP28" s="52">
        <v>5</v>
      </c>
      <c r="CQ28" s="53" t="s">
        <v>77</v>
      </c>
      <c r="CR28" s="54">
        <v>15470</v>
      </c>
      <c r="CS28" s="54">
        <f t="shared" si="13"/>
        <v>77350</v>
      </c>
      <c r="CT28" s="55"/>
      <c r="CV28" s="51" t="s">
        <v>97</v>
      </c>
      <c r="CW28" s="52">
        <v>5</v>
      </c>
      <c r="CX28" s="53" t="s">
        <v>77</v>
      </c>
      <c r="CY28" s="54">
        <v>15470</v>
      </c>
      <c r="CZ28" s="54">
        <f t="shared" si="14"/>
        <v>77350</v>
      </c>
      <c r="DA28" s="55"/>
    </row>
    <row r="29" spans="2:105">
      <c r="B29" s="51" t="s">
        <v>98</v>
      </c>
      <c r="C29" s="52">
        <v>6</v>
      </c>
      <c r="D29" s="53" t="s">
        <v>77</v>
      </c>
      <c r="E29" s="54">
        <v>29750</v>
      </c>
      <c r="F29" s="54">
        <f t="shared" si="0"/>
        <v>178500</v>
      </c>
      <c r="G29" s="55"/>
      <c r="I29" s="51" t="s">
        <v>98</v>
      </c>
      <c r="J29" s="52">
        <v>6</v>
      </c>
      <c r="K29" s="53" t="s">
        <v>77</v>
      </c>
      <c r="L29" s="54">
        <v>29750</v>
      </c>
      <c r="M29" s="54">
        <f t="shared" si="1"/>
        <v>178500</v>
      </c>
      <c r="N29" s="55"/>
      <c r="P29" s="51" t="s">
        <v>98</v>
      </c>
      <c r="Q29" s="52">
        <v>6</v>
      </c>
      <c r="R29" s="53" t="s">
        <v>77</v>
      </c>
      <c r="S29" s="54">
        <v>29750</v>
      </c>
      <c r="T29" s="54">
        <f t="shared" si="2"/>
        <v>178500</v>
      </c>
      <c r="U29" s="55"/>
      <c r="W29" s="51" t="s">
        <v>98</v>
      </c>
      <c r="X29" s="52">
        <v>6</v>
      </c>
      <c r="Y29" s="53" t="s">
        <v>77</v>
      </c>
      <c r="Z29" s="54">
        <v>29750</v>
      </c>
      <c r="AA29" s="54">
        <f t="shared" si="3"/>
        <v>178500</v>
      </c>
      <c r="AB29" s="212"/>
      <c r="AD29" s="51" t="s">
        <v>98</v>
      </c>
      <c r="AE29" s="52">
        <v>6</v>
      </c>
      <c r="AF29" s="53" t="s">
        <v>77</v>
      </c>
      <c r="AG29" s="54">
        <v>29750</v>
      </c>
      <c r="AH29" s="54">
        <f t="shared" si="4"/>
        <v>178500</v>
      </c>
      <c r="AI29" s="55"/>
      <c r="AK29" s="51" t="s">
        <v>98</v>
      </c>
      <c r="AL29" s="52">
        <v>6</v>
      </c>
      <c r="AM29" s="53" t="s">
        <v>77</v>
      </c>
      <c r="AN29" s="54">
        <v>29750</v>
      </c>
      <c r="AO29" s="54">
        <f t="shared" si="5"/>
        <v>178500</v>
      </c>
      <c r="AP29" s="55"/>
      <c r="AR29" s="51" t="s">
        <v>98</v>
      </c>
      <c r="AS29" s="52">
        <v>6</v>
      </c>
      <c r="AT29" s="53" t="s">
        <v>77</v>
      </c>
      <c r="AU29" s="54">
        <v>29750</v>
      </c>
      <c r="AV29" s="54">
        <f t="shared" si="6"/>
        <v>178500</v>
      </c>
      <c r="AW29" s="212"/>
      <c r="AY29" s="51" t="s">
        <v>98</v>
      </c>
      <c r="AZ29" s="52">
        <v>6</v>
      </c>
      <c r="BA29" s="53" t="s">
        <v>77</v>
      </c>
      <c r="BB29" s="54">
        <v>29750</v>
      </c>
      <c r="BC29" s="54">
        <f t="shared" si="7"/>
        <v>178500</v>
      </c>
      <c r="BD29" s="55"/>
      <c r="BF29" s="51" t="s">
        <v>98</v>
      </c>
      <c r="BG29" s="52">
        <v>6</v>
      </c>
      <c r="BH29" s="53" t="s">
        <v>77</v>
      </c>
      <c r="BI29" s="54">
        <v>29750</v>
      </c>
      <c r="BJ29" s="205">
        <f t="shared" si="8"/>
        <v>178500</v>
      </c>
      <c r="BK29" s="55"/>
      <c r="BM29" s="51" t="s">
        <v>98</v>
      </c>
      <c r="BN29" s="52">
        <v>6</v>
      </c>
      <c r="BO29" s="53" t="s">
        <v>77</v>
      </c>
      <c r="BP29" s="54">
        <v>29750</v>
      </c>
      <c r="BQ29" s="54">
        <f t="shared" si="9"/>
        <v>178500</v>
      </c>
      <c r="BR29" s="55"/>
      <c r="BT29" s="51" t="s">
        <v>98</v>
      </c>
      <c r="BU29" s="52">
        <v>6</v>
      </c>
      <c r="BV29" s="53" t="s">
        <v>77</v>
      </c>
      <c r="BW29" s="54">
        <v>29750</v>
      </c>
      <c r="BX29" s="54">
        <f t="shared" si="10"/>
        <v>178500</v>
      </c>
      <c r="BY29" s="55"/>
      <c r="CA29" s="51" t="s">
        <v>98</v>
      </c>
      <c r="CB29" s="52">
        <v>6</v>
      </c>
      <c r="CC29" s="53" t="s">
        <v>77</v>
      </c>
      <c r="CD29" s="54">
        <v>29750</v>
      </c>
      <c r="CE29" s="54">
        <f t="shared" si="11"/>
        <v>178500</v>
      </c>
      <c r="CF29" s="55"/>
      <c r="CH29" s="51" t="s">
        <v>98</v>
      </c>
      <c r="CI29" s="52">
        <v>6</v>
      </c>
      <c r="CJ29" s="53" t="s">
        <v>77</v>
      </c>
      <c r="CK29" s="54">
        <v>29750</v>
      </c>
      <c r="CL29" s="54">
        <f t="shared" si="12"/>
        <v>178500</v>
      </c>
      <c r="CM29" s="55"/>
      <c r="CO29" s="51" t="s">
        <v>98</v>
      </c>
      <c r="CP29" s="52">
        <v>6</v>
      </c>
      <c r="CQ29" s="53" t="s">
        <v>77</v>
      </c>
      <c r="CR29" s="54">
        <v>29750</v>
      </c>
      <c r="CS29" s="54">
        <f t="shared" si="13"/>
        <v>178500</v>
      </c>
      <c r="CT29" s="55"/>
      <c r="CV29" s="51" t="s">
        <v>98</v>
      </c>
      <c r="CW29" s="52">
        <v>6</v>
      </c>
      <c r="CX29" s="53" t="s">
        <v>77</v>
      </c>
      <c r="CY29" s="54">
        <v>29750</v>
      </c>
      <c r="CZ29" s="54">
        <f t="shared" si="14"/>
        <v>178500</v>
      </c>
      <c r="DA29" s="55"/>
    </row>
    <row r="30" spans="2:105">
      <c r="B30" s="51" t="s">
        <v>99</v>
      </c>
      <c r="C30" s="52">
        <v>0</v>
      </c>
      <c r="D30" s="53" t="s">
        <v>100</v>
      </c>
      <c r="E30" s="54">
        <v>241826.387166</v>
      </c>
      <c r="F30" s="54">
        <f t="shared" si="0"/>
        <v>0</v>
      </c>
      <c r="G30" s="55"/>
      <c r="I30" s="51" t="s">
        <v>99</v>
      </c>
      <c r="J30" s="52">
        <v>0</v>
      </c>
      <c r="K30" s="53" t="s">
        <v>100</v>
      </c>
      <c r="L30" s="54">
        <v>241826.387166</v>
      </c>
      <c r="M30" s="54">
        <f t="shared" si="1"/>
        <v>0</v>
      </c>
      <c r="N30" s="55"/>
      <c r="P30" s="51" t="s">
        <v>99</v>
      </c>
      <c r="Q30" s="52">
        <v>0</v>
      </c>
      <c r="R30" s="53" t="s">
        <v>100</v>
      </c>
      <c r="S30" s="54">
        <v>241826.387166</v>
      </c>
      <c r="T30" s="54">
        <f t="shared" si="2"/>
        <v>0</v>
      </c>
      <c r="U30" s="55"/>
      <c r="W30" s="51" t="s">
        <v>99</v>
      </c>
      <c r="X30" s="52">
        <v>0</v>
      </c>
      <c r="Y30" s="53" t="s">
        <v>100</v>
      </c>
      <c r="Z30" s="54">
        <v>241826.387166</v>
      </c>
      <c r="AA30" s="54">
        <f t="shared" si="3"/>
        <v>0</v>
      </c>
      <c r="AB30" s="212"/>
      <c r="AD30" s="51" t="s">
        <v>99</v>
      </c>
      <c r="AE30" s="52">
        <v>0</v>
      </c>
      <c r="AF30" s="53" t="s">
        <v>100</v>
      </c>
      <c r="AG30" s="54">
        <v>241826.387166</v>
      </c>
      <c r="AH30" s="54">
        <f t="shared" si="4"/>
        <v>0</v>
      </c>
      <c r="AI30" s="55"/>
      <c r="AK30" s="51" t="s">
        <v>99</v>
      </c>
      <c r="AL30" s="52">
        <v>0</v>
      </c>
      <c r="AM30" s="53" t="s">
        <v>100</v>
      </c>
      <c r="AN30" s="54">
        <v>241826.387166</v>
      </c>
      <c r="AO30" s="54">
        <f t="shared" si="5"/>
        <v>0</v>
      </c>
      <c r="AP30" s="55"/>
      <c r="AR30" s="51" t="s">
        <v>99</v>
      </c>
      <c r="AS30" s="52">
        <v>0</v>
      </c>
      <c r="AT30" s="53" t="s">
        <v>100</v>
      </c>
      <c r="AU30" s="54">
        <v>241826.387166</v>
      </c>
      <c r="AV30" s="54">
        <f t="shared" si="6"/>
        <v>0</v>
      </c>
      <c r="AW30" s="212"/>
      <c r="AY30" s="51" t="s">
        <v>99</v>
      </c>
      <c r="AZ30" s="52">
        <v>0</v>
      </c>
      <c r="BA30" s="53" t="s">
        <v>100</v>
      </c>
      <c r="BB30" s="54">
        <v>241826.387166</v>
      </c>
      <c r="BC30" s="54">
        <f t="shared" si="7"/>
        <v>0</v>
      </c>
      <c r="BD30" s="55"/>
      <c r="BF30" s="51" t="s">
        <v>99</v>
      </c>
      <c r="BG30" s="52">
        <v>0</v>
      </c>
      <c r="BH30" s="53" t="s">
        <v>100</v>
      </c>
      <c r="BI30" s="54">
        <v>241826.387166</v>
      </c>
      <c r="BJ30" s="205">
        <f t="shared" si="8"/>
        <v>0</v>
      </c>
      <c r="BK30" s="55"/>
      <c r="BM30" s="51" t="s">
        <v>101</v>
      </c>
      <c r="BN30" s="52">
        <v>7.75</v>
      </c>
      <c r="BO30" s="53" t="s">
        <v>100</v>
      </c>
      <c r="BP30" s="54">
        <v>109506.28852799999</v>
      </c>
      <c r="BQ30" s="54">
        <f t="shared" si="9"/>
        <v>848674</v>
      </c>
      <c r="BR30" s="55"/>
      <c r="BT30" s="51" t="s">
        <v>101</v>
      </c>
      <c r="BU30" s="52">
        <v>7.75</v>
      </c>
      <c r="BV30" s="53" t="s">
        <v>100</v>
      </c>
      <c r="BW30" s="54">
        <v>109506.28852799999</v>
      </c>
      <c r="BX30" s="54">
        <f t="shared" si="10"/>
        <v>848674</v>
      </c>
      <c r="BY30" s="55"/>
      <c r="CA30" s="51" t="s">
        <v>99</v>
      </c>
      <c r="CB30" s="52">
        <v>7.75</v>
      </c>
      <c r="CC30" s="53" t="s">
        <v>100</v>
      </c>
      <c r="CD30" s="54">
        <v>241826.387166</v>
      </c>
      <c r="CE30" s="54">
        <f t="shared" si="11"/>
        <v>1874155</v>
      </c>
      <c r="CF30" s="55"/>
      <c r="CH30" s="51" t="s">
        <v>99</v>
      </c>
      <c r="CI30" s="52">
        <v>7.75</v>
      </c>
      <c r="CJ30" s="53" t="s">
        <v>100</v>
      </c>
      <c r="CK30" s="54">
        <v>241826.387166</v>
      </c>
      <c r="CL30" s="54">
        <f t="shared" si="12"/>
        <v>1874155</v>
      </c>
      <c r="CM30" s="55"/>
      <c r="CO30" s="51" t="s">
        <v>99</v>
      </c>
      <c r="CP30" s="52">
        <v>7.75</v>
      </c>
      <c r="CQ30" s="53" t="s">
        <v>100</v>
      </c>
      <c r="CR30" s="54">
        <v>241826.387166</v>
      </c>
      <c r="CS30" s="54">
        <f t="shared" si="13"/>
        <v>1874155</v>
      </c>
      <c r="CT30" s="55"/>
      <c r="CV30" s="51" t="s">
        <v>99</v>
      </c>
      <c r="CW30" s="52">
        <v>7.75</v>
      </c>
      <c r="CX30" s="53" t="s">
        <v>100</v>
      </c>
      <c r="CY30" s="54">
        <v>241826.387166</v>
      </c>
      <c r="CZ30" s="54">
        <f t="shared" si="14"/>
        <v>1874155</v>
      </c>
      <c r="DA30" s="55"/>
    </row>
    <row r="31" spans="2:105">
      <c r="B31" s="51" t="s">
        <v>102</v>
      </c>
      <c r="C31" s="52">
        <v>6</v>
      </c>
      <c r="D31" s="53" t="s">
        <v>100</v>
      </c>
      <c r="E31" s="54">
        <v>91255.240439999994</v>
      </c>
      <c r="F31" s="54">
        <f t="shared" si="0"/>
        <v>547531</v>
      </c>
      <c r="G31" s="55"/>
      <c r="I31" s="51" t="s">
        <v>102</v>
      </c>
      <c r="J31" s="52">
        <v>6</v>
      </c>
      <c r="K31" s="53" t="s">
        <v>100</v>
      </c>
      <c r="L31" s="54">
        <v>91255.240439999994</v>
      </c>
      <c r="M31" s="54">
        <f t="shared" si="1"/>
        <v>547531</v>
      </c>
      <c r="N31" s="55"/>
      <c r="P31" s="51" t="s">
        <v>102</v>
      </c>
      <c r="Q31" s="52">
        <v>6</v>
      </c>
      <c r="R31" s="53" t="s">
        <v>100</v>
      </c>
      <c r="S31" s="54">
        <v>91255.240439999994</v>
      </c>
      <c r="T31" s="54">
        <f t="shared" si="2"/>
        <v>547531</v>
      </c>
      <c r="U31" s="55"/>
      <c r="W31" s="51" t="s">
        <v>102</v>
      </c>
      <c r="X31" s="52">
        <v>6</v>
      </c>
      <c r="Y31" s="53" t="s">
        <v>100</v>
      </c>
      <c r="Z31" s="54">
        <v>91255.240439999994</v>
      </c>
      <c r="AA31" s="54">
        <f t="shared" si="3"/>
        <v>547531</v>
      </c>
      <c r="AB31" s="212"/>
      <c r="AD31" s="51" t="s">
        <v>102</v>
      </c>
      <c r="AE31" s="52">
        <v>6</v>
      </c>
      <c r="AF31" s="53" t="s">
        <v>100</v>
      </c>
      <c r="AG31" s="54">
        <v>91255.240439999994</v>
      </c>
      <c r="AH31" s="54">
        <f t="shared" si="4"/>
        <v>547531</v>
      </c>
      <c r="AI31" s="55"/>
      <c r="AK31" s="51" t="s">
        <v>102</v>
      </c>
      <c r="AL31" s="52">
        <v>6</v>
      </c>
      <c r="AM31" s="53" t="s">
        <v>100</v>
      </c>
      <c r="AN31" s="54">
        <v>91255.240439999994</v>
      </c>
      <c r="AO31" s="54">
        <f t="shared" si="5"/>
        <v>547531</v>
      </c>
      <c r="AP31" s="55"/>
      <c r="AR31" s="51" t="s">
        <v>102</v>
      </c>
      <c r="AS31" s="52">
        <v>6</v>
      </c>
      <c r="AT31" s="53" t="s">
        <v>100</v>
      </c>
      <c r="AU31" s="54">
        <v>91255.240439999994</v>
      </c>
      <c r="AV31" s="54">
        <f t="shared" si="6"/>
        <v>547531</v>
      </c>
      <c r="AW31" s="212"/>
      <c r="AY31" s="51" t="s">
        <v>102</v>
      </c>
      <c r="AZ31" s="52">
        <v>6</v>
      </c>
      <c r="BA31" s="53" t="s">
        <v>100</v>
      </c>
      <c r="BB31" s="54">
        <v>91255.240439999994</v>
      </c>
      <c r="BC31" s="54">
        <f t="shared" si="7"/>
        <v>547531</v>
      </c>
      <c r="BD31" s="55"/>
      <c r="BF31" s="51" t="s">
        <v>102</v>
      </c>
      <c r="BG31" s="52">
        <v>6</v>
      </c>
      <c r="BH31" s="53" t="s">
        <v>100</v>
      </c>
      <c r="BI31" s="54">
        <v>91255.240439999994</v>
      </c>
      <c r="BJ31" s="205">
        <f t="shared" si="8"/>
        <v>547531</v>
      </c>
      <c r="BK31" s="55"/>
      <c r="BM31" s="51" t="s">
        <v>103</v>
      </c>
      <c r="BN31" s="52">
        <v>10.75</v>
      </c>
      <c r="BO31" s="53" t="s">
        <v>100</v>
      </c>
      <c r="BP31" s="54">
        <v>187073.24290199997</v>
      </c>
      <c r="BQ31" s="54">
        <f t="shared" si="9"/>
        <v>2011037</v>
      </c>
      <c r="BR31" s="55"/>
      <c r="BT31" s="51" t="s">
        <v>103</v>
      </c>
      <c r="BU31" s="52">
        <v>10.75</v>
      </c>
      <c r="BV31" s="53" t="s">
        <v>100</v>
      </c>
      <c r="BW31" s="54">
        <v>187073.24290199997</v>
      </c>
      <c r="BX31" s="54">
        <f t="shared" si="10"/>
        <v>2011037</v>
      </c>
      <c r="BY31" s="55"/>
      <c r="CA31" s="51" t="s">
        <v>103</v>
      </c>
      <c r="CB31" s="52">
        <v>10.75</v>
      </c>
      <c r="CC31" s="53" t="s">
        <v>100</v>
      </c>
      <c r="CD31" s="54">
        <v>187073.24290199997</v>
      </c>
      <c r="CE31" s="54">
        <f t="shared" si="11"/>
        <v>2011037</v>
      </c>
      <c r="CF31" s="55"/>
      <c r="CH31" s="51" t="s">
        <v>103</v>
      </c>
      <c r="CI31" s="52">
        <v>10.75</v>
      </c>
      <c r="CJ31" s="53" t="s">
        <v>100</v>
      </c>
      <c r="CK31" s="54">
        <v>187073.24290199997</v>
      </c>
      <c r="CL31" s="54">
        <f t="shared" si="12"/>
        <v>2011037</v>
      </c>
      <c r="CM31" s="55"/>
      <c r="CO31" s="51" t="s">
        <v>103</v>
      </c>
      <c r="CP31" s="52">
        <v>10.75</v>
      </c>
      <c r="CQ31" s="53" t="s">
        <v>100</v>
      </c>
      <c r="CR31" s="54">
        <v>187073.24290199997</v>
      </c>
      <c r="CS31" s="54">
        <f t="shared" si="13"/>
        <v>2011037</v>
      </c>
      <c r="CT31" s="55"/>
      <c r="CV31" s="51" t="s">
        <v>103</v>
      </c>
      <c r="CW31" s="52">
        <v>10.75</v>
      </c>
      <c r="CX31" s="53" t="s">
        <v>100</v>
      </c>
      <c r="CY31" s="54">
        <v>187073.24290199997</v>
      </c>
      <c r="CZ31" s="54">
        <f t="shared" si="14"/>
        <v>2011037</v>
      </c>
      <c r="DA31" s="55"/>
    </row>
    <row r="32" spans="2:105">
      <c r="B32" s="51" t="s">
        <v>104</v>
      </c>
      <c r="C32" s="52">
        <v>0</v>
      </c>
      <c r="D32" s="53" t="s">
        <v>77</v>
      </c>
      <c r="E32" s="54">
        <v>2737000</v>
      </c>
      <c r="F32" s="54">
        <f t="shared" si="0"/>
        <v>0</v>
      </c>
      <c r="G32" s="55"/>
      <c r="I32" s="51" t="s">
        <v>104</v>
      </c>
      <c r="J32" s="52">
        <v>0</v>
      </c>
      <c r="K32" s="53" t="s">
        <v>77</v>
      </c>
      <c r="L32" s="54">
        <v>2737000</v>
      </c>
      <c r="M32" s="54">
        <f t="shared" si="1"/>
        <v>0</v>
      </c>
      <c r="N32" s="55"/>
      <c r="P32" s="51" t="s">
        <v>104</v>
      </c>
      <c r="Q32" s="52">
        <v>0</v>
      </c>
      <c r="R32" s="53" t="s">
        <v>77</v>
      </c>
      <c r="S32" s="54">
        <v>2737000</v>
      </c>
      <c r="T32" s="54">
        <f t="shared" si="2"/>
        <v>0</v>
      </c>
      <c r="U32" s="55"/>
      <c r="W32" s="51" t="s">
        <v>104</v>
      </c>
      <c r="X32" s="52">
        <v>0</v>
      </c>
      <c r="Y32" s="53" t="s">
        <v>77</v>
      </c>
      <c r="Z32" s="54">
        <v>2737000</v>
      </c>
      <c r="AA32" s="54">
        <f t="shared" si="3"/>
        <v>0</v>
      </c>
      <c r="AB32" s="212"/>
      <c r="AD32" s="51" t="s">
        <v>104</v>
      </c>
      <c r="AE32" s="52">
        <v>0</v>
      </c>
      <c r="AF32" s="53" t="s">
        <v>77</v>
      </c>
      <c r="AG32" s="54">
        <v>2737000</v>
      </c>
      <c r="AH32" s="54">
        <f t="shared" si="4"/>
        <v>0</v>
      </c>
      <c r="AI32" s="55"/>
      <c r="AK32" s="51" t="s">
        <v>104</v>
      </c>
      <c r="AL32" s="52">
        <v>0</v>
      </c>
      <c r="AM32" s="53" t="s">
        <v>77</v>
      </c>
      <c r="AN32" s="54">
        <v>2737000</v>
      </c>
      <c r="AO32" s="54">
        <f t="shared" si="5"/>
        <v>0</v>
      </c>
      <c r="AP32" s="55"/>
      <c r="AR32" s="51" t="s">
        <v>104</v>
      </c>
      <c r="AS32" s="52">
        <v>0</v>
      </c>
      <c r="AT32" s="53" t="s">
        <v>77</v>
      </c>
      <c r="AU32" s="54">
        <v>2737000</v>
      </c>
      <c r="AV32" s="54">
        <f t="shared" si="6"/>
        <v>0</v>
      </c>
      <c r="AW32" s="212"/>
      <c r="AY32" s="51" t="s">
        <v>104</v>
      </c>
      <c r="AZ32" s="52">
        <v>0</v>
      </c>
      <c r="BA32" s="53" t="s">
        <v>77</v>
      </c>
      <c r="BB32" s="54">
        <v>2737000</v>
      </c>
      <c r="BC32" s="54">
        <f t="shared" si="7"/>
        <v>0</v>
      </c>
      <c r="BD32" s="55"/>
      <c r="BF32" s="51" t="s">
        <v>104</v>
      </c>
      <c r="BG32" s="52">
        <v>0</v>
      </c>
      <c r="BH32" s="53" t="s">
        <v>77</v>
      </c>
      <c r="BI32" s="54">
        <v>2737000</v>
      </c>
      <c r="BJ32" s="205">
        <f t="shared" si="8"/>
        <v>0</v>
      </c>
      <c r="BK32" s="55"/>
      <c r="BM32" s="51" t="s">
        <v>104</v>
      </c>
      <c r="BN32" s="52">
        <v>0</v>
      </c>
      <c r="BO32" s="53" t="s">
        <v>77</v>
      </c>
      <c r="BP32" s="54">
        <v>2737000</v>
      </c>
      <c r="BQ32" s="54">
        <f t="shared" si="9"/>
        <v>0</v>
      </c>
      <c r="BR32" s="55"/>
      <c r="BT32" s="51" t="s">
        <v>104</v>
      </c>
      <c r="BU32" s="52">
        <v>0</v>
      </c>
      <c r="BV32" s="53" t="s">
        <v>77</v>
      </c>
      <c r="BW32" s="54">
        <v>2737000</v>
      </c>
      <c r="BX32" s="54">
        <f t="shared" si="10"/>
        <v>0</v>
      </c>
      <c r="BY32" s="55"/>
      <c r="CA32" s="51" t="s">
        <v>104</v>
      </c>
      <c r="CB32" s="52">
        <v>0</v>
      </c>
      <c r="CC32" s="53" t="s">
        <v>77</v>
      </c>
      <c r="CD32" s="54">
        <v>2737000</v>
      </c>
      <c r="CE32" s="54">
        <f t="shared" si="11"/>
        <v>0</v>
      </c>
      <c r="CF32" s="55"/>
      <c r="CH32" s="51" t="s">
        <v>104</v>
      </c>
      <c r="CI32" s="52">
        <v>0</v>
      </c>
      <c r="CJ32" s="53" t="s">
        <v>77</v>
      </c>
      <c r="CK32" s="54">
        <v>2737000</v>
      </c>
      <c r="CL32" s="54">
        <f t="shared" si="12"/>
        <v>0</v>
      </c>
      <c r="CM32" s="55"/>
      <c r="CO32" s="51" t="s">
        <v>104</v>
      </c>
      <c r="CP32" s="52">
        <v>0</v>
      </c>
      <c r="CQ32" s="53" t="s">
        <v>77</v>
      </c>
      <c r="CR32" s="54">
        <v>2737000</v>
      </c>
      <c r="CS32" s="54">
        <f t="shared" si="13"/>
        <v>0</v>
      </c>
      <c r="CT32" s="55"/>
      <c r="CV32" s="51" t="s">
        <v>104</v>
      </c>
      <c r="CW32" s="52">
        <v>0</v>
      </c>
      <c r="CX32" s="53" t="s">
        <v>77</v>
      </c>
      <c r="CY32" s="54">
        <v>2737000</v>
      </c>
      <c r="CZ32" s="54">
        <f t="shared" si="14"/>
        <v>0</v>
      </c>
      <c r="DA32" s="55"/>
    </row>
    <row r="33" spans="2:105">
      <c r="B33" s="51" t="s">
        <v>105</v>
      </c>
      <c r="C33" s="52">
        <v>0</v>
      </c>
      <c r="D33" s="53" t="s">
        <v>77</v>
      </c>
      <c r="E33" s="54">
        <v>2380000</v>
      </c>
      <c r="F33" s="54">
        <f t="shared" si="0"/>
        <v>0</v>
      </c>
      <c r="G33" s="55"/>
      <c r="I33" s="51" t="s">
        <v>105</v>
      </c>
      <c r="J33" s="52">
        <v>0</v>
      </c>
      <c r="K33" s="53" t="s">
        <v>77</v>
      </c>
      <c r="L33" s="54">
        <v>2380000</v>
      </c>
      <c r="M33" s="54">
        <f t="shared" si="1"/>
        <v>0</v>
      </c>
      <c r="N33" s="55"/>
      <c r="P33" s="51" t="s">
        <v>105</v>
      </c>
      <c r="Q33" s="52">
        <v>0</v>
      </c>
      <c r="R33" s="53" t="s">
        <v>77</v>
      </c>
      <c r="S33" s="54">
        <v>2380000</v>
      </c>
      <c r="T33" s="54">
        <f t="shared" si="2"/>
        <v>0</v>
      </c>
      <c r="U33" s="55"/>
      <c r="W33" s="51" t="s">
        <v>105</v>
      </c>
      <c r="X33" s="52">
        <v>0</v>
      </c>
      <c r="Y33" s="53" t="s">
        <v>77</v>
      </c>
      <c r="Z33" s="54">
        <v>2380000</v>
      </c>
      <c r="AA33" s="54">
        <f t="shared" si="3"/>
        <v>0</v>
      </c>
      <c r="AB33" s="212"/>
      <c r="AD33" s="51" t="s">
        <v>105</v>
      </c>
      <c r="AE33" s="52">
        <v>0</v>
      </c>
      <c r="AF33" s="53" t="s">
        <v>77</v>
      </c>
      <c r="AG33" s="54">
        <v>2380000</v>
      </c>
      <c r="AH33" s="54">
        <f t="shared" si="4"/>
        <v>0</v>
      </c>
      <c r="AI33" s="55"/>
      <c r="AK33" s="51" t="s">
        <v>105</v>
      </c>
      <c r="AL33" s="52">
        <v>0</v>
      </c>
      <c r="AM33" s="53" t="s">
        <v>77</v>
      </c>
      <c r="AN33" s="54">
        <v>2380000</v>
      </c>
      <c r="AO33" s="54">
        <f t="shared" si="5"/>
        <v>0</v>
      </c>
      <c r="AP33" s="55"/>
      <c r="AR33" s="51" t="s">
        <v>105</v>
      </c>
      <c r="AS33" s="52">
        <v>0</v>
      </c>
      <c r="AT33" s="53" t="s">
        <v>77</v>
      </c>
      <c r="AU33" s="54">
        <v>2380000</v>
      </c>
      <c r="AV33" s="54">
        <f t="shared" si="6"/>
        <v>0</v>
      </c>
      <c r="AW33" s="212"/>
      <c r="AY33" s="51" t="s">
        <v>105</v>
      </c>
      <c r="AZ33" s="52">
        <v>0</v>
      </c>
      <c r="BA33" s="53" t="s">
        <v>77</v>
      </c>
      <c r="BB33" s="54">
        <v>2380000</v>
      </c>
      <c r="BC33" s="54">
        <f t="shared" si="7"/>
        <v>0</v>
      </c>
      <c r="BD33" s="55"/>
      <c r="BF33" s="51" t="s">
        <v>105</v>
      </c>
      <c r="BG33" s="52">
        <v>0</v>
      </c>
      <c r="BH33" s="53" t="s">
        <v>77</v>
      </c>
      <c r="BI33" s="54">
        <v>2380000</v>
      </c>
      <c r="BJ33" s="205">
        <f t="shared" si="8"/>
        <v>0</v>
      </c>
      <c r="BK33" s="55"/>
      <c r="BM33" s="51" t="s">
        <v>105</v>
      </c>
      <c r="BN33" s="52">
        <v>0</v>
      </c>
      <c r="BO33" s="53" t="s">
        <v>77</v>
      </c>
      <c r="BP33" s="54">
        <v>2380000</v>
      </c>
      <c r="BQ33" s="54">
        <f t="shared" si="9"/>
        <v>0</v>
      </c>
      <c r="BR33" s="55"/>
      <c r="BT33" s="51" t="s">
        <v>105</v>
      </c>
      <c r="BU33" s="52">
        <v>0</v>
      </c>
      <c r="BV33" s="53" t="s">
        <v>77</v>
      </c>
      <c r="BW33" s="54">
        <v>2380000</v>
      </c>
      <c r="BX33" s="54">
        <f t="shared" si="10"/>
        <v>0</v>
      </c>
      <c r="BY33" s="55"/>
      <c r="CA33" s="51" t="s">
        <v>105</v>
      </c>
      <c r="CB33" s="52">
        <v>0</v>
      </c>
      <c r="CC33" s="53" t="s">
        <v>77</v>
      </c>
      <c r="CD33" s="54">
        <v>2380000</v>
      </c>
      <c r="CE33" s="54">
        <f t="shared" si="11"/>
        <v>0</v>
      </c>
      <c r="CF33" s="55"/>
      <c r="CH33" s="51" t="s">
        <v>105</v>
      </c>
      <c r="CI33" s="52">
        <v>0</v>
      </c>
      <c r="CJ33" s="53" t="s">
        <v>77</v>
      </c>
      <c r="CK33" s="54">
        <v>2380000</v>
      </c>
      <c r="CL33" s="54">
        <f t="shared" si="12"/>
        <v>0</v>
      </c>
      <c r="CM33" s="55"/>
      <c r="CO33" s="51" t="s">
        <v>105</v>
      </c>
      <c r="CP33" s="52">
        <v>0</v>
      </c>
      <c r="CQ33" s="53" t="s">
        <v>77</v>
      </c>
      <c r="CR33" s="54">
        <v>2380000</v>
      </c>
      <c r="CS33" s="54">
        <f t="shared" si="13"/>
        <v>0</v>
      </c>
      <c r="CT33" s="55"/>
      <c r="CV33" s="51" t="s">
        <v>105</v>
      </c>
      <c r="CW33" s="52">
        <v>0</v>
      </c>
      <c r="CX33" s="53" t="s">
        <v>77</v>
      </c>
      <c r="CY33" s="54">
        <v>2380000</v>
      </c>
      <c r="CZ33" s="54">
        <f t="shared" si="14"/>
        <v>0</v>
      </c>
      <c r="DA33" s="55"/>
    </row>
    <row r="34" spans="2:105">
      <c r="B34" s="51" t="s">
        <v>106</v>
      </c>
      <c r="C34" s="52">
        <v>0</v>
      </c>
      <c r="D34" s="53" t="s">
        <v>77</v>
      </c>
      <c r="E34" s="54">
        <v>2380000</v>
      </c>
      <c r="F34" s="54">
        <f t="shared" si="0"/>
        <v>0</v>
      </c>
      <c r="G34" s="55"/>
      <c r="I34" s="51" t="s">
        <v>106</v>
      </c>
      <c r="J34" s="52">
        <v>0</v>
      </c>
      <c r="K34" s="53" t="s">
        <v>77</v>
      </c>
      <c r="L34" s="54">
        <v>2380000</v>
      </c>
      <c r="M34" s="54">
        <f t="shared" si="1"/>
        <v>0</v>
      </c>
      <c r="N34" s="55"/>
      <c r="P34" s="51" t="s">
        <v>106</v>
      </c>
      <c r="Q34" s="52">
        <v>0</v>
      </c>
      <c r="R34" s="53" t="s">
        <v>77</v>
      </c>
      <c r="S34" s="54">
        <v>2380000</v>
      </c>
      <c r="T34" s="54">
        <f t="shared" si="2"/>
        <v>0</v>
      </c>
      <c r="U34" s="55"/>
      <c r="W34" s="51" t="s">
        <v>106</v>
      </c>
      <c r="X34" s="52">
        <v>0</v>
      </c>
      <c r="Y34" s="53" t="s">
        <v>77</v>
      </c>
      <c r="Z34" s="54">
        <v>2380000</v>
      </c>
      <c r="AA34" s="54">
        <f t="shared" si="3"/>
        <v>0</v>
      </c>
      <c r="AB34" s="212"/>
      <c r="AD34" s="51" t="s">
        <v>106</v>
      </c>
      <c r="AE34" s="52">
        <v>0</v>
      </c>
      <c r="AF34" s="53" t="s">
        <v>77</v>
      </c>
      <c r="AG34" s="54">
        <v>2380000</v>
      </c>
      <c r="AH34" s="54">
        <f t="shared" si="4"/>
        <v>0</v>
      </c>
      <c r="AI34" s="55"/>
      <c r="AK34" s="51" t="s">
        <v>106</v>
      </c>
      <c r="AL34" s="52">
        <v>0</v>
      </c>
      <c r="AM34" s="53" t="s">
        <v>77</v>
      </c>
      <c r="AN34" s="54">
        <v>2380000</v>
      </c>
      <c r="AO34" s="54">
        <f t="shared" si="5"/>
        <v>0</v>
      </c>
      <c r="AP34" s="55"/>
      <c r="AR34" s="51" t="s">
        <v>106</v>
      </c>
      <c r="AS34" s="52">
        <v>0</v>
      </c>
      <c r="AT34" s="53" t="s">
        <v>77</v>
      </c>
      <c r="AU34" s="54">
        <v>2380000</v>
      </c>
      <c r="AV34" s="54">
        <f t="shared" si="6"/>
        <v>0</v>
      </c>
      <c r="AW34" s="212"/>
      <c r="AY34" s="51" t="s">
        <v>106</v>
      </c>
      <c r="AZ34" s="52">
        <v>0</v>
      </c>
      <c r="BA34" s="53" t="s">
        <v>77</v>
      </c>
      <c r="BB34" s="54">
        <v>2380000</v>
      </c>
      <c r="BC34" s="54">
        <f t="shared" si="7"/>
        <v>0</v>
      </c>
      <c r="BD34" s="55"/>
      <c r="BF34" s="51" t="s">
        <v>106</v>
      </c>
      <c r="BG34" s="52">
        <v>0</v>
      </c>
      <c r="BH34" s="53" t="s">
        <v>77</v>
      </c>
      <c r="BI34" s="54">
        <v>2380000</v>
      </c>
      <c r="BJ34" s="205">
        <f t="shared" si="8"/>
        <v>0</v>
      </c>
      <c r="BK34" s="55"/>
      <c r="BM34" s="51" t="s">
        <v>106</v>
      </c>
      <c r="BN34" s="52">
        <v>0</v>
      </c>
      <c r="BO34" s="53" t="s">
        <v>77</v>
      </c>
      <c r="BP34" s="54">
        <v>2380000</v>
      </c>
      <c r="BQ34" s="54">
        <f t="shared" si="9"/>
        <v>0</v>
      </c>
      <c r="BR34" s="55"/>
      <c r="BT34" s="51" t="s">
        <v>106</v>
      </c>
      <c r="BU34" s="52">
        <v>0</v>
      </c>
      <c r="BV34" s="53" t="s">
        <v>77</v>
      </c>
      <c r="BW34" s="54">
        <v>2380000</v>
      </c>
      <c r="BX34" s="54">
        <f t="shared" si="10"/>
        <v>0</v>
      </c>
      <c r="BY34" s="55"/>
      <c r="CA34" s="51" t="s">
        <v>106</v>
      </c>
      <c r="CB34" s="52">
        <v>0</v>
      </c>
      <c r="CC34" s="53" t="s">
        <v>77</v>
      </c>
      <c r="CD34" s="54">
        <v>2380000</v>
      </c>
      <c r="CE34" s="54">
        <f t="shared" si="11"/>
        <v>0</v>
      </c>
      <c r="CF34" s="55"/>
      <c r="CH34" s="51" t="s">
        <v>106</v>
      </c>
      <c r="CI34" s="52">
        <v>0</v>
      </c>
      <c r="CJ34" s="53" t="s">
        <v>77</v>
      </c>
      <c r="CK34" s="54">
        <v>2380000</v>
      </c>
      <c r="CL34" s="54">
        <f t="shared" si="12"/>
        <v>0</v>
      </c>
      <c r="CM34" s="55"/>
      <c r="CO34" s="51" t="s">
        <v>106</v>
      </c>
      <c r="CP34" s="52">
        <v>0</v>
      </c>
      <c r="CQ34" s="53" t="s">
        <v>77</v>
      </c>
      <c r="CR34" s="54">
        <v>2380000</v>
      </c>
      <c r="CS34" s="54">
        <f t="shared" si="13"/>
        <v>0</v>
      </c>
      <c r="CT34" s="55"/>
      <c r="CV34" s="51" t="s">
        <v>106</v>
      </c>
      <c r="CW34" s="52">
        <v>0</v>
      </c>
      <c r="CX34" s="53" t="s">
        <v>77</v>
      </c>
      <c r="CY34" s="54">
        <v>2380000</v>
      </c>
      <c r="CZ34" s="54">
        <f t="shared" si="14"/>
        <v>0</v>
      </c>
      <c r="DA34" s="55"/>
    </row>
    <row r="35" spans="2:105">
      <c r="B35" s="51" t="s">
        <v>107</v>
      </c>
      <c r="C35" s="52">
        <v>0</v>
      </c>
      <c r="D35" s="53" t="s">
        <v>77</v>
      </c>
      <c r="E35" s="54">
        <v>1785000</v>
      </c>
      <c r="F35" s="54">
        <f t="shared" si="0"/>
        <v>0</v>
      </c>
      <c r="G35" s="55"/>
      <c r="I35" s="51" t="s">
        <v>107</v>
      </c>
      <c r="J35" s="52">
        <v>0</v>
      </c>
      <c r="K35" s="53" t="s">
        <v>77</v>
      </c>
      <c r="L35" s="54">
        <v>1785000</v>
      </c>
      <c r="M35" s="54">
        <f t="shared" si="1"/>
        <v>0</v>
      </c>
      <c r="N35" s="55"/>
      <c r="P35" s="51" t="s">
        <v>107</v>
      </c>
      <c r="Q35" s="52">
        <v>0</v>
      </c>
      <c r="R35" s="53" t="s">
        <v>77</v>
      </c>
      <c r="S35" s="54">
        <v>1785000</v>
      </c>
      <c r="T35" s="54">
        <f t="shared" si="2"/>
        <v>0</v>
      </c>
      <c r="U35" s="55"/>
      <c r="W35" s="51" t="s">
        <v>107</v>
      </c>
      <c r="X35" s="52">
        <v>0</v>
      </c>
      <c r="Y35" s="53" t="s">
        <v>77</v>
      </c>
      <c r="Z35" s="54">
        <v>1785000</v>
      </c>
      <c r="AA35" s="54">
        <f t="shared" si="3"/>
        <v>0</v>
      </c>
      <c r="AB35" s="212"/>
      <c r="AD35" s="51" t="s">
        <v>107</v>
      </c>
      <c r="AE35" s="52">
        <v>0</v>
      </c>
      <c r="AF35" s="53" t="s">
        <v>77</v>
      </c>
      <c r="AG35" s="54">
        <v>1785000</v>
      </c>
      <c r="AH35" s="54">
        <f t="shared" si="4"/>
        <v>0</v>
      </c>
      <c r="AI35" s="55"/>
      <c r="AK35" s="51" t="s">
        <v>107</v>
      </c>
      <c r="AL35" s="52">
        <v>0</v>
      </c>
      <c r="AM35" s="53" t="s">
        <v>77</v>
      </c>
      <c r="AN35" s="54">
        <v>1785000</v>
      </c>
      <c r="AO35" s="54">
        <f t="shared" si="5"/>
        <v>0</v>
      </c>
      <c r="AP35" s="55"/>
      <c r="AR35" s="51" t="s">
        <v>107</v>
      </c>
      <c r="AS35" s="52">
        <v>0</v>
      </c>
      <c r="AT35" s="53" t="s">
        <v>77</v>
      </c>
      <c r="AU35" s="54">
        <v>1785000</v>
      </c>
      <c r="AV35" s="54">
        <f t="shared" si="6"/>
        <v>0</v>
      </c>
      <c r="AW35" s="212"/>
      <c r="AY35" s="51" t="s">
        <v>107</v>
      </c>
      <c r="AZ35" s="52">
        <v>0</v>
      </c>
      <c r="BA35" s="53" t="s">
        <v>77</v>
      </c>
      <c r="BB35" s="54">
        <v>1785000</v>
      </c>
      <c r="BC35" s="54">
        <f t="shared" si="7"/>
        <v>0</v>
      </c>
      <c r="BD35" s="55"/>
      <c r="BF35" s="51" t="s">
        <v>107</v>
      </c>
      <c r="BG35" s="52">
        <v>0</v>
      </c>
      <c r="BH35" s="53" t="s">
        <v>77</v>
      </c>
      <c r="BI35" s="54">
        <v>1785000</v>
      </c>
      <c r="BJ35" s="205">
        <f t="shared" si="8"/>
        <v>0</v>
      </c>
      <c r="BK35" s="55"/>
      <c r="BM35" s="51" t="s">
        <v>107</v>
      </c>
      <c r="BN35" s="52">
        <v>0</v>
      </c>
      <c r="BO35" s="53" t="s">
        <v>77</v>
      </c>
      <c r="BP35" s="54">
        <v>1785000</v>
      </c>
      <c r="BQ35" s="54">
        <f t="shared" si="9"/>
        <v>0</v>
      </c>
      <c r="BR35" s="55"/>
      <c r="BT35" s="51" t="s">
        <v>107</v>
      </c>
      <c r="BU35" s="52">
        <v>0</v>
      </c>
      <c r="BV35" s="53" t="s">
        <v>77</v>
      </c>
      <c r="BW35" s="54">
        <v>1785000</v>
      </c>
      <c r="BX35" s="54">
        <f t="shared" si="10"/>
        <v>0</v>
      </c>
      <c r="BY35" s="55"/>
      <c r="CA35" s="51" t="s">
        <v>107</v>
      </c>
      <c r="CB35" s="52">
        <v>0</v>
      </c>
      <c r="CC35" s="53" t="s">
        <v>77</v>
      </c>
      <c r="CD35" s="54">
        <v>1785000</v>
      </c>
      <c r="CE35" s="54">
        <f t="shared" si="11"/>
        <v>0</v>
      </c>
      <c r="CF35" s="55"/>
      <c r="CH35" s="51" t="s">
        <v>107</v>
      </c>
      <c r="CI35" s="52">
        <v>0</v>
      </c>
      <c r="CJ35" s="53" t="s">
        <v>77</v>
      </c>
      <c r="CK35" s="54">
        <v>1785000</v>
      </c>
      <c r="CL35" s="54">
        <f t="shared" si="12"/>
        <v>0</v>
      </c>
      <c r="CM35" s="55"/>
      <c r="CO35" s="51" t="s">
        <v>107</v>
      </c>
      <c r="CP35" s="52">
        <v>0</v>
      </c>
      <c r="CQ35" s="53" t="s">
        <v>77</v>
      </c>
      <c r="CR35" s="54">
        <v>1785000</v>
      </c>
      <c r="CS35" s="54">
        <f t="shared" si="13"/>
        <v>0</v>
      </c>
      <c r="CT35" s="55"/>
      <c r="CV35" s="51" t="s">
        <v>107</v>
      </c>
      <c r="CW35" s="52">
        <v>0</v>
      </c>
      <c r="CX35" s="53" t="s">
        <v>77</v>
      </c>
      <c r="CY35" s="54">
        <v>1785000</v>
      </c>
      <c r="CZ35" s="54">
        <f t="shared" si="14"/>
        <v>0</v>
      </c>
      <c r="DA35" s="55"/>
    </row>
    <row r="36" spans="2:105">
      <c r="B36" s="51" t="s">
        <v>108</v>
      </c>
      <c r="C36" s="52">
        <v>0</v>
      </c>
      <c r="D36" s="53" t="s">
        <v>77</v>
      </c>
      <c r="E36" s="54">
        <v>1428000</v>
      </c>
      <c r="F36" s="54">
        <f t="shared" si="0"/>
        <v>0</v>
      </c>
      <c r="G36" s="55"/>
      <c r="I36" s="51" t="s">
        <v>108</v>
      </c>
      <c r="J36" s="52">
        <v>0</v>
      </c>
      <c r="K36" s="53" t="s">
        <v>77</v>
      </c>
      <c r="L36" s="54">
        <v>1428000</v>
      </c>
      <c r="M36" s="54">
        <f t="shared" si="1"/>
        <v>0</v>
      </c>
      <c r="N36" s="55"/>
      <c r="P36" s="51" t="s">
        <v>108</v>
      </c>
      <c r="Q36" s="52">
        <v>0</v>
      </c>
      <c r="R36" s="53" t="s">
        <v>77</v>
      </c>
      <c r="S36" s="54">
        <v>1428000</v>
      </c>
      <c r="T36" s="54">
        <f t="shared" si="2"/>
        <v>0</v>
      </c>
      <c r="U36" s="55"/>
      <c r="W36" s="51" t="s">
        <v>108</v>
      </c>
      <c r="X36" s="52">
        <v>0</v>
      </c>
      <c r="Y36" s="53" t="s">
        <v>77</v>
      </c>
      <c r="Z36" s="54">
        <v>1428000</v>
      </c>
      <c r="AA36" s="54">
        <f t="shared" si="3"/>
        <v>0</v>
      </c>
      <c r="AB36" s="212"/>
      <c r="AD36" s="51" t="s">
        <v>108</v>
      </c>
      <c r="AE36" s="52">
        <v>0</v>
      </c>
      <c r="AF36" s="53" t="s">
        <v>77</v>
      </c>
      <c r="AG36" s="54">
        <v>1428000</v>
      </c>
      <c r="AH36" s="54">
        <f t="shared" si="4"/>
        <v>0</v>
      </c>
      <c r="AI36" s="55"/>
      <c r="AK36" s="51" t="s">
        <v>108</v>
      </c>
      <c r="AL36" s="52">
        <v>0</v>
      </c>
      <c r="AM36" s="53" t="s">
        <v>77</v>
      </c>
      <c r="AN36" s="54">
        <v>1428000</v>
      </c>
      <c r="AO36" s="54">
        <f t="shared" si="5"/>
        <v>0</v>
      </c>
      <c r="AP36" s="55"/>
      <c r="AR36" s="51" t="s">
        <v>108</v>
      </c>
      <c r="AS36" s="52">
        <v>0</v>
      </c>
      <c r="AT36" s="53" t="s">
        <v>77</v>
      </c>
      <c r="AU36" s="54">
        <v>1428000</v>
      </c>
      <c r="AV36" s="54">
        <f t="shared" si="6"/>
        <v>0</v>
      </c>
      <c r="AW36" s="212"/>
      <c r="AY36" s="51" t="s">
        <v>108</v>
      </c>
      <c r="AZ36" s="52">
        <v>0</v>
      </c>
      <c r="BA36" s="53" t="s">
        <v>77</v>
      </c>
      <c r="BB36" s="54">
        <v>1428000</v>
      </c>
      <c r="BC36" s="54">
        <f t="shared" si="7"/>
        <v>0</v>
      </c>
      <c r="BD36" s="55"/>
      <c r="BF36" s="51" t="s">
        <v>108</v>
      </c>
      <c r="BG36" s="52">
        <v>0</v>
      </c>
      <c r="BH36" s="53" t="s">
        <v>77</v>
      </c>
      <c r="BI36" s="54">
        <v>1428000</v>
      </c>
      <c r="BJ36" s="205">
        <f t="shared" si="8"/>
        <v>0</v>
      </c>
      <c r="BK36" s="55"/>
      <c r="BM36" s="51" t="s">
        <v>108</v>
      </c>
      <c r="BN36" s="52">
        <v>0</v>
      </c>
      <c r="BO36" s="53" t="s">
        <v>77</v>
      </c>
      <c r="BP36" s="54">
        <v>1428000</v>
      </c>
      <c r="BQ36" s="54">
        <f t="shared" si="9"/>
        <v>0</v>
      </c>
      <c r="BR36" s="55"/>
      <c r="BT36" s="51" t="s">
        <v>108</v>
      </c>
      <c r="BU36" s="52">
        <v>0</v>
      </c>
      <c r="BV36" s="53" t="s">
        <v>77</v>
      </c>
      <c r="BW36" s="54">
        <v>1428000</v>
      </c>
      <c r="BX36" s="54">
        <f t="shared" si="10"/>
        <v>0</v>
      </c>
      <c r="BY36" s="55"/>
      <c r="CA36" s="51" t="s">
        <v>108</v>
      </c>
      <c r="CB36" s="52">
        <v>4</v>
      </c>
      <c r="CC36" s="53" t="s">
        <v>77</v>
      </c>
      <c r="CD36" s="54">
        <v>1428000</v>
      </c>
      <c r="CE36" s="54">
        <f t="shared" si="11"/>
        <v>5712000</v>
      </c>
      <c r="CF36" s="55"/>
      <c r="CH36" s="51" t="s">
        <v>108</v>
      </c>
      <c r="CI36" s="52">
        <v>4</v>
      </c>
      <c r="CJ36" s="53" t="s">
        <v>77</v>
      </c>
      <c r="CK36" s="54">
        <v>1428000</v>
      </c>
      <c r="CL36" s="54">
        <f t="shared" si="12"/>
        <v>5712000</v>
      </c>
      <c r="CM36" s="55"/>
      <c r="CO36" s="51" t="s">
        <v>108</v>
      </c>
      <c r="CP36" s="52">
        <v>6</v>
      </c>
      <c r="CQ36" s="53" t="s">
        <v>77</v>
      </c>
      <c r="CR36" s="54">
        <v>1428000</v>
      </c>
      <c r="CS36" s="54">
        <f t="shared" si="13"/>
        <v>8568000</v>
      </c>
      <c r="CT36" s="55"/>
      <c r="CV36" s="51" t="s">
        <v>108</v>
      </c>
      <c r="CW36" s="52">
        <v>6</v>
      </c>
      <c r="CX36" s="53" t="s">
        <v>77</v>
      </c>
      <c r="CY36" s="54">
        <v>1428000</v>
      </c>
      <c r="CZ36" s="54">
        <f t="shared" si="14"/>
        <v>8568000</v>
      </c>
      <c r="DA36" s="55"/>
    </row>
    <row r="37" spans="2:105">
      <c r="B37" s="51" t="s">
        <v>109</v>
      </c>
      <c r="C37" s="52">
        <v>0</v>
      </c>
      <c r="D37" s="53" t="s">
        <v>110</v>
      </c>
      <c r="E37" s="54">
        <v>476000</v>
      </c>
      <c r="F37" s="54">
        <f t="shared" si="0"/>
        <v>0</v>
      </c>
      <c r="G37" s="55"/>
      <c r="I37" s="51" t="s">
        <v>109</v>
      </c>
      <c r="J37" s="52">
        <v>0</v>
      </c>
      <c r="K37" s="53" t="s">
        <v>110</v>
      </c>
      <c r="L37" s="54">
        <v>476000</v>
      </c>
      <c r="M37" s="54">
        <f t="shared" si="1"/>
        <v>0</v>
      </c>
      <c r="N37" s="55"/>
      <c r="P37" s="51" t="s">
        <v>109</v>
      </c>
      <c r="Q37" s="52">
        <v>0</v>
      </c>
      <c r="R37" s="53" t="s">
        <v>110</v>
      </c>
      <c r="S37" s="54">
        <v>476000</v>
      </c>
      <c r="T37" s="54">
        <f t="shared" si="2"/>
        <v>0</v>
      </c>
      <c r="U37" s="55"/>
      <c r="W37" s="51" t="s">
        <v>109</v>
      </c>
      <c r="X37" s="52">
        <v>0</v>
      </c>
      <c r="Y37" s="53" t="s">
        <v>110</v>
      </c>
      <c r="Z37" s="54">
        <v>476000</v>
      </c>
      <c r="AA37" s="54">
        <f t="shared" si="3"/>
        <v>0</v>
      </c>
      <c r="AB37" s="212"/>
      <c r="AD37" s="51" t="s">
        <v>109</v>
      </c>
      <c r="AE37" s="52">
        <v>0</v>
      </c>
      <c r="AF37" s="53" t="s">
        <v>110</v>
      </c>
      <c r="AG37" s="54">
        <v>476000</v>
      </c>
      <c r="AH37" s="54">
        <f t="shared" si="4"/>
        <v>0</v>
      </c>
      <c r="AI37" s="55"/>
      <c r="AK37" s="51" t="s">
        <v>109</v>
      </c>
      <c r="AL37" s="52">
        <v>0</v>
      </c>
      <c r="AM37" s="53" t="s">
        <v>110</v>
      </c>
      <c r="AN37" s="54">
        <v>476000</v>
      </c>
      <c r="AO37" s="54">
        <f t="shared" si="5"/>
        <v>0</v>
      </c>
      <c r="AP37" s="55"/>
      <c r="AR37" s="51" t="s">
        <v>109</v>
      </c>
      <c r="AS37" s="52">
        <v>0</v>
      </c>
      <c r="AT37" s="53" t="s">
        <v>110</v>
      </c>
      <c r="AU37" s="54">
        <v>476000</v>
      </c>
      <c r="AV37" s="54">
        <f t="shared" si="6"/>
        <v>0</v>
      </c>
      <c r="AW37" s="212"/>
      <c r="AY37" s="51" t="s">
        <v>109</v>
      </c>
      <c r="AZ37" s="52">
        <v>0</v>
      </c>
      <c r="BA37" s="53" t="s">
        <v>110</v>
      </c>
      <c r="BB37" s="54">
        <v>476000</v>
      </c>
      <c r="BC37" s="54">
        <f t="shared" si="7"/>
        <v>0</v>
      </c>
      <c r="BD37" s="55"/>
      <c r="BF37" s="51" t="s">
        <v>109</v>
      </c>
      <c r="BG37" s="52">
        <v>0</v>
      </c>
      <c r="BH37" s="53" t="s">
        <v>110</v>
      </c>
      <c r="BI37" s="54">
        <v>476000</v>
      </c>
      <c r="BJ37" s="205">
        <f t="shared" si="8"/>
        <v>0</v>
      </c>
      <c r="BK37" s="55"/>
      <c r="BM37" s="51" t="s">
        <v>109</v>
      </c>
      <c r="BN37" s="52">
        <v>0</v>
      </c>
      <c r="BO37" s="53" t="s">
        <v>110</v>
      </c>
      <c r="BP37" s="54">
        <v>476000</v>
      </c>
      <c r="BQ37" s="54">
        <f t="shared" si="9"/>
        <v>0</v>
      </c>
      <c r="BR37" s="55"/>
      <c r="BT37" s="51" t="s">
        <v>109</v>
      </c>
      <c r="BU37" s="52">
        <v>0</v>
      </c>
      <c r="BV37" s="53" t="s">
        <v>110</v>
      </c>
      <c r="BW37" s="54">
        <v>476000</v>
      </c>
      <c r="BX37" s="54">
        <f t="shared" si="10"/>
        <v>0</v>
      </c>
      <c r="BY37" s="55"/>
      <c r="CA37" s="51" t="s">
        <v>109</v>
      </c>
      <c r="CB37" s="52">
        <v>1</v>
      </c>
      <c r="CC37" s="53" t="s">
        <v>110</v>
      </c>
      <c r="CD37" s="54">
        <v>476000</v>
      </c>
      <c r="CE37" s="54">
        <f t="shared" si="11"/>
        <v>476000</v>
      </c>
      <c r="CF37" s="55"/>
      <c r="CH37" s="51" t="s">
        <v>109</v>
      </c>
      <c r="CI37" s="52">
        <v>1</v>
      </c>
      <c r="CJ37" s="53" t="s">
        <v>110</v>
      </c>
      <c r="CK37" s="54">
        <v>476000</v>
      </c>
      <c r="CL37" s="54">
        <f t="shared" si="12"/>
        <v>476000</v>
      </c>
      <c r="CM37" s="55"/>
      <c r="CO37" s="51" t="s">
        <v>109</v>
      </c>
      <c r="CP37" s="52">
        <v>1</v>
      </c>
      <c r="CQ37" s="53" t="s">
        <v>110</v>
      </c>
      <c r="CR37" s="54">
        <v>476000</v>
      </c>
      <c r="CS37" s="54">
        <f t="shared" si="13"/>
        <v>476000</v>
      </c>
      <c r="CT37" s="55"/>
      <c r="CV37" s="51" t="s">
        <v>109</v>
      </c>
      <c r="CW37" s="52">
        <v>1</v>
      </c>
      <c r="CX37" s="53" t="s">
        <v>110</v>
      </c>
      <c r="CY37" s="54">
        <v>476000</v>
      </c>
      <c r="CZ37" s="54">
        <f t="shared" si="14"/>
        <v>476000</v>
      </c>
      <c r="DA37" s="55"/>
    </row>
    <row r="38" spans="2:105">
      <c r="B38" s="51" t="s">
        <v>111</v>
      </c>
      <c r="C38" s="52">
        <v>0</v>
      </c>
      <c r="D38" s="53" t="s">
        <v>77</v>
      </c>
      <c r="E38" s="54">
        <v>20706</v>
      </c>
      <c r="F38" s="54">
        <f t="shared" si="0"/>
        <v>0</v>
      </c>
      <c r="G38" s="55"/>
      <c r="I38" s="51" t="s">
        <v>111</v>
      </c>
      <c r="J38" s="52">
        <v>0</v>
      </c>
      <c r="K38" s="53" t="s">
        <v>77</v>
      </c>
      <c r="L38" s="54">
        <v>20706</v>
      </c>
      <c r="M38" s="54">
        <f t="shared" si="1"/>
        <v>0</v>
      </c>
      <c r="N38" s="55"/>
      <c r="P38" s="51" t="s">
        <v>111</v>
      </c>
      <c r="Q38" s="52">
        <v>0</v>
      </c>
      <c r="R38" s="53" t="s">
        <v>77</v>
      </c>
      <c r="S38" s="54">
        <v>20706</v>
      </c>
      <c r="T38" s="54">
        <f t="shared" si="2"/>
        <v>0</v>
      </c>
      <c r="U38" s="55"/>
      <c r="W38" s="51" t="s">
        <v>111</v>
      </c>
      <c r="X38" s="52">
        <v>0</v>
      </c>
      <c r="Y38" s="53" t="s">
        <v>77</v>
      </c>
      <c r="Z38" s="54">
        <v>20706</v>
      </c>
      <c r="AA38" s="54">
        <f t="shared" si="3"/>
        <v>0</v>
      </c>
      <c r="AB38" s="212"/>
      <c r="AD38" s="51" t="s">
        <v>111</v>
      </c>
      <c r="AE38" s="52">
        <v>0</v>
      </c>
      <c r="AF38" s="53" t="s">
        <v>77</v>
      </c>
      <c r="AG38" s="54">
        <v>20706</v>
      </c>
      <c r="AH38" s="54">
        <f t="shared" si="4"/>
        <v>0</v>
      </c>
      <c r="AI38" s="55"/>
      <c r="AK38" s="51" t="s">
        <v>111</v>
      </c>
      <c r="AL38" s="52">
        <v>0</v>
      </c>
      <c r="AM38" s="53" t="s">
        <v>77</v>
      </c>
      <c r="AN38" s="54">
        <v>20706</v>
      </c>
      <c r="AO38" s="54">
        <f t="shared" si="5"/>
        <v>0</v>
      </c>
      <c r="AP38" s="55"/>
      <c r="AR38" s="51" t="s">
        <v>111</v>
      </c>
      <c r="AS38" s="52">
        <v>0</v>
      </c>
      <c r="AT38" s="53" t="s">
        <v>77</v>
      </c>
      <c r="AU38" s="54">
        <v>20706</v>
      </c>
      <c r="AV38" s="54">
        <f t="shared" si="6"/>
        <v>0</v>
      </c>
      <c r="AW38" s="212"/>
      <c r="AY38" s="51" t="s">
        <v>111</v>
      </c>
      <c r="AZ38" s="52">
        <v>0</v>
      </c>
      <c r="BA38" s="53" t="s">
        <v>77</v>
      </c>
      <c r="BB38" s="54">
        <v>20706</v>
      </c>
      <c r="BC38" s="54">
        <f t="shared" si="7"/>
        <v>0</v>
      </c>
      <c r="BD38" s="55"/>
      <c r="BF38" s="51" t="s">
        <v>111</v>
      </c>
      <c r="BG38" s="52">
        <v>0</v>
      </c>
      <c r="BH38" s="53" t="s">
        <v>77</v>
      </c>
      <c r="BI38" s="54">
        <v>20706</v>
      </c>
      <c r="BJ38" s="205">
        <f t="shared" si="8"/>
        <v>0</v>
      </c>
      <c r="BK38" s="55"/>
      <c r="BM38" s="51" t="s">
        <v>111</v>
      </c>
      <c r="BN38" s="52">
        <v>96</v>
      </c>
      <c r="BO38" s="53" t="s">
        <v>77</v>
      </c>
      <c r="BP38" s="54">
        <v>20706</v>
      </c>
      <c r="BQ38" s="54">
        <f t="shared" si="9"/>
        <v>1987776</v>
      </c>
      <c r="BR38" s="55"/>
      <c r="BT38" s="51" t="s">
        <v>111</v>
      </c>
      <c r="BU38" s="52">
        <v>96</v>
      </c>
      <c r="BV38" s="53" t="s">
        <v>77</v>
      </c>
      <c r="BW38" s="54">
        <v>20706</v>
      </c>
      <c r="BX38" s="54">
        <f t="shared" si="10"/>
        <v>1987776</v>
      </c>
      <c r="BY38" s="55"/>
      <c r="CA38" s="51" t="s">
        <v>111</v>
      </c>
      <c r="CB38" s="52">
        <v>96</v>
      </c>
      <c r="CC38" s="53" t="s">
        <v>77</v>
      </c>
      <c r="CD38" s="54">
        <v>20706</v>
      </c>
      <c r="CE38" s="54">
        <f t="shared" si="11"/>
        <v>1987776</v>
      </c>
      <c r="CF38" s="55"/>
      <c r="CH38" s="51" t="s">
        <v>111</v>
      </c>
      <c r="CI38" s="52">
        <v>96</v>
      </c>
      <c r="CJ38" s="53" t="s">
        <v>77</v>
      </c>
      <c r="CK38" s="54">
        <v>20706</v>
      </c>
      <c r="CL38" s="54">
        <f t="shared" si="12"/>
        <v>1987776</v>
      </c>
      <c r="CM38" s="55"/>
      <c r="CO38" s="51" t="s">
        <v>111</v>
      </c>
      <c r="CP38" s="52">
        <v>96</v>
      </c>
      <c r="CQ38" s="53" t="s">
        <v>77</v>
      </c>
      <c r="CR38" s="54">
        <v>20706</v>
      </c>
      <c r="CS38" s="54">
        <f t="shared" si="13"/>
        <v>1987776</v>
      </c>
      <c r="CT38" s="55"/>
      <c r="CV38" s="51" t="s">
        <v>111</v>
      </c>
      <c r="CW38" s="52">
        <v>96</v>
      </c>
      <c r="CX38" s="53" t="s">
        <v>77</v>
      </c>
      <c r="CY38" s="54">
        <v>20706</v>
      </c>
      <c r="CZ38" s="54">
        <f t="shared" si="14"/>
        <v>1987776</v>
      </c>
      <c r="DA38" s="55"/>
    </row>
    <row r="39" spans="2:105">
      <c r="B39" s="51" t="s">
        <v>112</v>
      </c>
      <c r="C39" s="52">
        <v>0</v>
      </c>
      <c r="D39" s="53" t="s">
        <v>110</v>
      </c>
      <c r="E39" s="54">
        <v>30642.5</v>
      </c>
      <c r="F39" s="54">
        <f t="shared" si="0"/>
        <v>0</v>
      </c>
      <c r="G39" s="55"/>
      <c r="I39" s="51" t="s">
        <v>112</v>
      </c>
      <c r="J39" s="52">
        <v>0</v>
      </c>
      <c r="K39" s="53" t="s">
        <v>110</v>
      </c>
      <c r="L39" s="54">
        <v>30642.5</v>
      </c>
      <c r="M39" s="54">
        <f t="shared" si="1"/>
        <v>0</v>
      </c>
      <c r="N39" s="55"/>
      <c r="P39" s="51" t="s">
        <v>112</v>
      </c>
      <c r="Q39" s="52">
        <v>0</v>
      </c>
      <c r="R39" s="53" t="s">
        <v>110</v>
      </c>
      <c r="S39" s="54">
        <v>30642.5</v>
      </c>
      <c r="T39" s="54">
        <f t="shared" si="2"/>
        <v>0</v>
      </c>
      <c r="U39" s="55"/>
      <c r="W39" s="51" t="s">
        <v>112</v>
      </c>
      <c r="X39" s="52">
        <v>0</v>
      </c>
      <c r="Y39" s="53" t="s">
        <v>110</v>
      </c>
      <c r="Z39" s="54">
        <v>30642.5</v>
      </c>
      <c r="AA39" s="54">
        <f t="shared" si="3"/>
        <v>0</v>
      </c>
      <c r="AB39" s="212"/>
      <c r="AD39" s="51" t="s">
        <v>112</v>
      </c>
      <c r="AE39" s="52">
        <v>0</v>
      </c>
      <c r="AF39" s="53" t="s">
        <v>110</v>
      </c>
      <c r="AG39" s="54">
        <v>30642.5</v>
      </c>
      <c r="AH39" s="54">
        <f t="shared" si="4"/>
        <v>0</v>
      </c>
      <c r="AI39" s="55"/>
      <c r="AK39" s="51" t="s">
        <v>112</v>
      </c>
      <c r="AL39" s="52">
        <v>0</v>
      </c>
      <c r="AM39" s="53" t="s">
        <v>110</v>
      </c>
      <c r="AN39" s="54">
        <v>30642.5</v>
      </c>
      <c r="AO39" s="54">
        <f t="shared" si="5"/>
        <v>0</v>
      </c>
      <c r="AP39" s="55"/>
      <c r="AR39" s="51" t="s">
        <v>112</v>
      </c>
      <c r="AS39" s="52">
        <v>0</v>
      </c>
      <c r="AT39" s="53" t="s">
        <v>110</v>
      </c>
      <c r="AU39" s="54">
        <v>30642.5</v>
      </c>
      <c r="AV39" s="54">
        <f t="shared" si="6"/>
        <v>0</v>
      </c>
      <c r="AW39" s="212"/>
      <c r="AY39" s="51" t="s">
        <v>112</v>
      </c>
      <c r="AZ39" s="52">
        <v>0</v>
      </c>
      <c r="BA39" s="53" t="s">
        <v>110</v>
      </c>
      <c r="BB39" s="54">
        <v>30642.5</v>
      </c>
      <c r="BC39" s="54">
        <f t="shared" si="7"/>
        <v>0</v>
      </c>
      <c r="BD39" s="55"/>
      <c r="BF39" s="51" t="s">
        <v>112</v>
      </c>
      <c r="BG39" s="52">
        <v>0</v>
      </c>
      <c r="BH39" s="53" t="s">
        <v>110</v>
      </c>
      <c r="BI39" s="54">
        <v>30642.5</v>
      </c>
      <c r="BJ39" s="205">
        <f t="shared" si="8"/>
        <v>0</v>
      </c>
      <c r="BK39" s="55"/>
      <c r="BM39" s="51" t="s">
        <v>112</v>
      </c>
      <c r="BN39" s="52">
        <v>6</v>
      </c>
      <c r="BO39" s="53" t="s">
        <v>110</v>
      </c>
      <c r="BP39" s="54">
        <v>30642.5</v>
      </c>
      <c r="BQ39" s="54">
        <f t="shared" si="9"/>
        <v>183855</v>
      </c>
      <c r="BR39" s="55"/>
      <c r="BT39" s="51" t="s">
        <v>112</v>
      </c>
      <c r="BU39" s="52">
        <v>6</v>
      </c>
      <c r="BV39" s="53" t="s">
        <v>110</v>
      </c>
      <c r="BW39" s="54">
        <v>30642.5</v>
      </c>
      <c r="BX39" s="54">
        <f t="shared" si="10"/>
        <v>183855</v>
      </c>
      <c r="BY39" s="55"/>
      <c r="CA39" s="51" t="s">
        <v>112</v>
      </c>
      <c r="CB39" s="52">
        <v>6</v>
      </c>
      <c r="CC39" s="53" t="s">
        <v>110</v>
      </c>
      <c r="CD39" s="54">
        <v>30642.5</v>
      </c>
      <c r="CE39" s="54">
        <f t="shared" si="11"/>
        <v>183855</v>
      </c>
      <c r="CF39" s="55"/>
      <c r="CH39" s="51" t="s">
        <v>112</v>
      </c>
      <c r="CI39" s="52">
        <v>6</v>
      </c>
      <c r="CJ39" s="53" t="s">
        <v>110</v>
      </c>
      <c r="CK39" s="54">
        <v>30642.5</v>
      </c>
      <c r="CL39" s="54">
        <f t="shared" si="12"/>
        <v>183855</v>
      </c>
      <c r="CM39" s="55"/>
      <c r="CO39" s="51" t="s">
        <v>112</v>
      </c>
      <c r="CP39" s="52">
        <v>6</v>
      </c>
      <c r="CQ39" s="53" t="s">
        <v>110</v>
      </c>
      <c r="CR39" s="54">
        <v>30642.5</v>
      </c>
      <c r="CS39" s="54">
        <f t="shared" si="13"/>
        <v>183855</v>
      </c>
      <c r="CT39" s="55"/>
      <c r="CV39" s="51" t="s">
        <v>112</v>
      </c>
      <c r="CW39" s="52">
        <v>6</v>
      </c>
      <c r="CX39" s="53" t="s">
        <v>110</v>
      </c>
      <c r="CY39" s="54">
        <v>30642.5</v>
      </c>
      <c r="CZ39" s="54">
        <f t="shared" si="14"/>
        <v>183855</v>
      </c>
      <c r="DA39" s="55"/>
    </row>
    <row r="40" spans="2:105">
      <c r="B40" s="51" t="s">
        <v>113</v>
      </c>
      <c r="C40" s="52">
        <v>0</v>
      </c>
      <c r="D40" s="53" t="s">
        <v>110</v>
      </c>
      <c r="E40" s="54">
        <v>935340</v>
      </c>
      <c r="F40" s="54">
        <f t="shared" si="0"/>
        <v>0</v>
      </c>
      <c r="G40" s="55"/>
      <c r="I40" s="51" t="s">
        <v>113</v>
      </c>
      <c r="J40" s="52">
        <v>0</v>
      </c>
      <c r="K40" s="53" t="s">
        <v>110</v>
      </c>
      <c r="L40" s="54">
        <v>935340</v>
      </c>
      <c r="M40" s="54">
        <f t="shared" si="1"/>
        <v>0</v>
      </c>
      <c r="N40" s="55"/>
      <c r="P40" s="51" t="s">
        <v>113</v>
      </c>
      <c r="Q40" s="52">
        <v>0</v>
      </c>
      <c r="R40" s="53" t="s">
        <v>110</v>
      </c>
      <c r="S40" s="54">
        <v>935340</v>
      </c>
      <c r="T40" s="54">
        <f t="shared" si="2"/>
        <v>0</v>
      </c>
      <c r="U40" s="55"/>
      <c r="W40" s="51" t="s">
        <v>113</v>
      </c>
      <c r="X40" s="52">
        <v>0</v>
      </c>
      <c r="Y40" s="53" t="s">
        <v>110</v>
      </c>
      <c r="Z40" s="54">
        <v>935340</v>
      </c>
      <c r="AA40" s="54">
        <f t="shared" si="3"/>
        <v>0</v>
      </c>
      <c r="AB40" s="212"/>
      <c r="AD40" s="51" t="s">
        <v>113</v>
      </c>
      <c r="AE40" s="52">
        <v>0</v>
      </c>
      <c r="AF40" s="53" t="s">
        <v>110</v>
      </c>
      <c r="AG40" s="54">
        <v>935340</v>
      </c>
      <c r="AH40" s="54">
        <f t="shared" si="4"/>
        <v>0</v>
      </c>
      <c r="AI40" s="55"/>
      <c r="AK40" s="51" t="s">
        <v>113</v>
      </c>
      <c r="AL40" s="52">
        <v>0</v>
      </c>
      <c r="AM40" s="53" t="s">
        <v>110</v>
      </c>
      <c r="AN40" s="54">
        <v>935340</v>
      </c>
      <c r="AO40" s="54">
        <f t="shared" si="5"/>
        <v>0</v>
      </c>
      <c r="AP40" s="55"/>
      <c r="AR40" s="51" t="s">
        <v>113</v>
      </c>
      <c r="AS40" s="52">
        <v>0</v>
      </c>
      <c r="AT40" s="53" t="s">
        <v>110</v>
      </c>
      <c r="AU40" s="54">
        <v>935340</v>
      </c>
      <c r="AV40" s="54">
        <f t="shared" si="6"/>
        <v>0</v>
      </c>
      <c r="AW40" s="212"/>
      <c r="AY40" s="51" t="s">
        <v>113</v>
      </c>
      <c r="AZ40" s="52">
        <v>0</v>
      </c>
      <c r="BA40" s="53" t="s">
        <v>110</v>
      </c>
      <c r="BB40" s="54">
        <v>935340</v>
      </c>
      <c r="BC40" s="54">
        <f t="shared" si="7"/>
        <v>0</v>
      </c>
      <c r="BD40" s="55"/>
      <c r="BF40" s="51" t="s">
        <v>113</v>
      </c>
      <c r="BG40" s="52">
        <v>0</v>
      </c>
      <c r="BH40" s="53" t="s">
        <v>110</v>
      </c>
      <c r="BI40" s="54">
        <v>935340</v>
      </c>
      <c r="BJ40" s="205">
        <f t="shared" si="8"/>
        <v>0</v>
      </c>
      <c r="BK40" s="55"/>
      <c r="BM40" s="51" t="s">
        <v>114</v>
      </c>
      <c r="BN40" s="52">
        <v>6</v>
      </c>
      <c r="BO40" s="53" t="s">
        <v>110</v>
      </c>
      <c r="BP40" s="54">
        <v>630700</v>
      </c>
      <c r="BQ40" s="54">
        <f t="shared" si="9"/>
        <v>3784200</v>
      </c>
      <c r="BR40" s="55"/>
      <c r="BT40" s="51" t="s">
        <v>114</v>
      </c>
      <c r="BU40" s="52">
        <v>6</v>
      </c>
      <c r="BV40" s="53" t="s">
        <v>110</v>
      </c>
      <c r="BW40" s="54">
        <v>630700</v>
      </c>
      <c r="BX40" s="54">
        <f t="shared" si="10"/>
        <v>3784200</v>
      </c>
      <c r="BY40" s="55"/>
      <c r="CA40" s="51" t="s">
        <v>113</v>
      </c>
      <c r="CB40" s="52">
        <v>6</v>
      </c>
      <c r="CC40" s="53" t="s">
        <v>110</v>
      </c>
      <c r="CD40" s="54">
        <v>935340</v>
      </c>
      <c r="CE40" s="54">
        <f t="shared" si="11"/>
        <v>5612040</v>
      </c>
      <c r="CF40" s="55"/>
      <c r="CH40" s="51" t="s">
        <v>113</v>
      </c>
      <c r="CI40" s="52">
        <v>6</v>
      </c>
      <c r="CJ40" s="53" t="s">
        <v>110</v>
      </c>
      <c r="CK40" s="54">
        <v>935340</v>
      </c>
      <c r="CL40" s="54">
        <f t="shared" si="12"/>
        <v>5612040</v>
      </c>
      <c r="CM40" s="55"/>
      <c r="CO40" s="51" t="s">
        <v>113</v>
      </c>
      <c r="CP40" s="52">
        <v>6</v>
      </c>
      <c r="CQ40" s="53" t="s">
        <v>110</v>
      </c>
      <c r="CR40" s="54">
        <v>935340</v>
      </c>
      <c r="CS40" s="54">
        <f t="shared" si="13"/>
        <v>5612040</v>
      </c>
      <c r="CT40" s="55"/>
      <c r="CV40" s="51" t="s">
        <v>113</v>
      </c>
      <c r="CW40" s="52">
        <v>6</v>
      </c>
      <c r="CX40" s="53" t="s">
        <v>110</v>
      </c>
      <c r="CY40" s="54">
        <v>935340</v>
      </c>
      <c r="CZ40" s="54">
        <f t="shared" si="14"/>
        <v>5612040</v>
      </c>
      <c r="DA40" s="55"/>
    </row>
    <row r="41" spans="2:105">
      <c r="B41" s="51" t="s">
        <v>115</v>
      </c>
      <c r="C41" s="52">
        <v>0</v>
      </c>
      <c r="D41" s="53" t="s">
        <v>77</v>
      </c>
      <c r="E41" s="54">
        <v>14756</v>
      </c>
      <c r="F41" s="54">
        <f t="shared" si="0"/>
        <v>0</v>
      </c>
      <c r="G41" s="55"/>
      <c r="I41" s="51" t="s">
        <v>115</v>
      </c>
      <c r="J41" s="52">
        <v>0</v>
      </c>
      <c r="K41" s="53" t="s">
        <v>77</v>
      </c>
      <c r="L41" s="54">
        <v>14756</v>
      </c>
      <c r="M41" s="54">
        <f t="shared" si="1"/>
        <v>0</v>
      </c>
      <c r="N41" s="55"/>
      <c r="P41" s="51" t="s">
        <v>115</v>
      </c>
      <c r="Q41" s="52">
        <v>0</v>
      </c>
      <c r="R41" s="53" t="s">
        <v>77</v>
      </c>
      <c r="S41" s="54">
        <v>14756</v>
      </c>
      <c r="T41" s="54">
        <f t="shared" si="2"/>
        <v>0</v>
      </c>
      <c r="U41" s="55"/>
      <c r="W41" s="51" t="s">
        <v>115</v>
      </c>
      <c r="X41" s="52">
        <v>0</v>
      </c>
      <c r="Y41" s="53" t="s">
        <v>77</v>
      </c>
      <c r="Z41" s="54">
        <v>14756</v>
      </c>
      <c r="AA41" s="54">
        <f t="shared" si="3"/>
        <v>0</v>
      </c>
      <c r="AB41" s="212"/>
      <c r="AD41" s="51" t="s">
        <v>115</v>
      </c>
      <c r="AE41" s="52">
        <v>0</v>
      </c>
      <c r="AF41" s="53" t="s">
        <v>77</v>
      </c>
      <c r="AG41" s="54">
        <v>14756</v>
      </c>
      <c r="AH41" s="54">
        <f t="shared" si="4"/>
        <v>0</v>
      </c>
      <c r="AI41" s="55"/>
      <c r="AK41" s="51" t="s">
        <v>115</v>
      </c>
      <c r="AL41" s="52">
        <v>0</v>
      </c>
      <c r="AM41" s="53" t="s">
        <v>77</v>
      </c>
      <c r="AN41" s="54">
        <v>14756</v>
      </c>
      <c r="AO41" s="54">
        <f t="shared" si="5"/>
        <v>0</v>
      </c>
      <c r="AP41" s="55"/>
      <c r="AR41" s="51" t="s">
        <v>115</v>
      </c>
      <c r="AS41" s="52">
        <v>0</v>
      </c>
      <c r="AT41" s="53" t="s">
        <v>77</v>
      </c>
      <c r="AU41" s="54">
        <v>14756</v>
      </c>
      <c r="AV41" s="54">
        <f t="shared" si="6"/>
        <v>0</v>
      </c>
      <c r="AW41" s="212"/>
      <c r="AY41" s="51" t="s">
        <v>115</v>
      </c>
      <c r="AZ41" s="52">
        <v>0</v>
      </c>
      <c r="BA41" s="53" t="s">
        <v>77</v>
      </c>
      <c r="BB41" s="54">
        <v>14756</v>
      </c>
      <c r="BC41" s="54">
        <f t="shared" si="7"/>
        <v>0</v>
      </c>
      <c r="BD41" s="55"/>
      <c r="BF41" s="51" t="s">
        <v>115</v>
      </c>
      <c r="BG41" s="52">
        <v>0</v>
      </c>
      <c r="BH41" s="53" t="s">
        <v>77</v>
      </c>
      <c r="BI41" s="54">
        <v>14756</v>
      </c>
      <c r="BJ41" s="205">
        <f t="shared" si="8"/>
        <v>0</v>
      </c>
      <c r="BK41" s="55"/>
      <c r="BM41" s="51" t="s">
        <v>115</v>
      </c>
      <c r="BN41" s="52">
        <v>112</v>
      </c>
      <c r="BO41" s="53" t="s">
        <v>77</v>
      </c>
      <c r="BP41" s="54">
        <v>14756</v>
      </c>
      <c r="BQ41" s="54">
        <f t="shared" si="9"/>
        <v>1652672</v>
      </c>
      <c r="BR41" s="55"/>
      <c r="BT41" s="51" t="s">
        <v>115</v>
      </c>
      <c r="BU41" s="52">
        <v>112</v>
      </c>
      <c r="BV41" s="53" t="s">
        <v>77</v>
      </c>
      <c r="BW41" s="54">
        <v>14756</v>
      </c>
      <c r="BX41" s="54">
        <f t="shared" si="10"/>
        <v>1652672</v>
      </c>
      <c r="BY41" s="55"/>
      <c r="CA41" s="51" t="s">
        <v>115</v>
      </c>
      <c r="CB41" s="52">
        <v>112</v>
      </c>
      <c r="CC41" s="53" t="s">
        <v>77</v>
      </c>
      <c r="CD41" s="54">
        <v>14756</v>
      </c>
      <c r="CE41" s="54">
        <f t="shared" si="11"/>
        <v>1652672</v>
      </c>
      <c r="CF41" s="55"/>
      <c r="CH41" s="51" t="s">
        <v>115</v>
      </c>
      <c r="CI41" s="52">
        <v>112</v>
      </c>
      <c r="CJ41" s="53" t="s">
        <v>77</v>
      </c>
      <c r="CK41" s="54">
        <v>14756</v>
      </c>
      <c r="CL41" s="54">
        <f t="shared" si="12"/>
        <v>1652672</v>
      </c>
      <c r="CM41" s="55"/>
      <c r="CO41" s="51" t="s">
        <v>115</v>
      </c>
      <c r="CP41" s="52">
        <v>112</v>
      </c>
      <c r="CQ41" s="53" t="s">
        <v>77</v>
      </c>
      <c r="CR41" s="54">
        <v>14756</v>
      </c>
      <c r="CS41" s="54">
        <f t="shared" si="13"/>
        <v>1652672</v>
      </c>
      <c r="CT41" s="55"/>
      <c r="CV41" s="51" t="s">
        <v>115</v>
      </c>
      <c r="CW41" s="52">
        <v>112</v>
      </c>
      <c r="CX41" s="53" t="s">
        <v>77</v>
      </c>
      <c r="CY41" s="54">
        <v>14756</v>
      </c>
      <c r="CZ41" s="54">
        <f t="shared" si="14"/>
        <v>1652672</v>
      </c>
      <c r="DA41" s="55"/>
    </row>
    <row r="42" spans="2:105">
      <c r="B42" s="51" t="s">
        <v>112</v>
      </c>
      <c r="C42" s="52">
        <v>0</v>
      </c>
      <c r="D42" s="53" t="s">
        <v>110</v>
      </c>
      <c r="E42" s="54">
        <v>30642.5</v>
      </c>
      <c r="F42" s="54">
        <f t="shared" si="0"/>
        <v>0</v>
      </c>
      <c r="G42" s="55"/>
      <c r="I42" s="51" t="s">
        <v>112</v>
      </c>
      <c r="J42" s="52">
        <v>0</v>
      </c>
      <c r="K42" s="53" t="s">
        <v>110</v>
      </c>
      <c r="L42" s="54">
        <v>30642.5</v>
      </c>
      <c r="M42" s="54">
        <f t="shared" si="1"/>
        <v>0</v>
      </c>
      <c r="N42" s="55"/>
      <c r="P42" s="51" t="s">
        <v>112</v>
      </c>
      <c r="Q42" s="52">
        <v>0</v>
      </c>
      <c r="R42" s="53" t="s">
        <v>110</v>
      </c>
      <c r="S42" s="54">
        <v>30642.5</v>
      </c>
      <c r="T42" s="54">
        <f t="shared" si="2"/>
        <v>0</v>
      </c>
      <c r="U42" s="55"/>
      <c r="W42" s="51" t="s">
        <v>112</v>
      </c>
      <c r="X42" s="52">
        <v>0</v>
      </c>
      <c r="Y42" s="53" t="s">
        <v>110</v>
      </c>
      <c r="Z42" s="54">
        <v>30642.5</v>
      </c>
      <c r="AA42" s="54">
        <f t="shared" si="3"/>
        <v>0</v>
      </c>
      <c r="AB42" s="212"/>
      <c r="AD42" s="51" t="s">
        <v>112</v>
      </c>
      <c r="AE42" s="52">
        <v>0</v>
      </c>
      <c r="AF42" s="53" t="s">
        <v>110</v>
      </c>
      <c r="AG42" s="54">
        <v>30642.5</v>
      </c>
      <c r="AH42" s="54">
        <f t="shared" si="4"/>
        <v>0</v>
      </c>
      <c r="AI42" s="55"/>
      <c r="AK42" s="51" t="s">
        <v>112</v>
      </c>
      <c r="AL42" s="52">
        <v>0</v>
      </c>
      <c r="AM42" s="53" t="s">
        <v>110</v>
      </c>
      <c r="AN42" s="54">
        <v>30642.5</v>
      </c>
      <c r="AO42" s="54">
        <f t="shared" si="5"/>
        <v>0</v>
      </c>
      <c r="AP42" s="55"/>
      <c r="AR42" s="51" t="s">
        <v>112</v>
      </c>
      <c r="AS42" s="52">
        <v>0</v>
      </c>
      <c r="AT42" s="53" t="s">
        <v>110</v>
      </c>
      <c r="AU42" s="54">
        <v>30642.5</v>
      </c>
      <c r="AV42" s="54">
        <f t="shared" si="6"/>
        <v>0</v>
      </c>
      <c r="AW42" s="212"/>
      <c r="AY42" s="51" t="s">
        <v>112</v>
      </c>
      <c r="AZ42" s="52">
        <v>0</v>
      </c>
      <c r="BA42" s="53" t="s">
        <v>110</v>
      </c>
      <c r="BB42" s="54">
        <v>30642.5</v>
      </c>
      <c r="BC42" s="54">
        <f t="shared" si="7"/>
        <v>0</v>
      </c>
      <c r="BD42" s="55"/>
      <c r="BF42" s="51" t="s">
        <v>112</v>
      </c>
      <c r="BG42" s="52">
        <v>0</v>
      </c>
      <c r="BH42" s="53" t="s">
        <v>110</v>
      </c>
      <c r="BI42" s="54">
        <v>30642.5</v>
      </c>
      <c r="BJ42" s="205">
        <f t="shared" si="8"/>
        <v>0</v>
      </c>
      <c r="BK42" s="55"/>
      <c r="BM42" s="51" t="s">
        <v>112</v>
      </c>
      <c r="BN42" s="52">
        <v>8</v>
      </c>
      <c r="BO42" s="53" t="s">
        <v>110</v>
      </c>
      <c r="BP42" s="54">
        <v>30642.5</v>
      </c>
      <c r="BQ42" s="54">
        <f t="shared" si="9"/>
        <v>245140</v>
      </c>
      <c r="BR42" s="55"/>
      <c r="BT42" s="51" t="s">
        <v>112</v>
      </c>
      <c r="BU42" s="52">
        <v>8</v>
      </c>
      <c r="BV42" s="53" t="s">
        <v>110</v>
      </c>
      <c r="BW42" s="54">
        <v>30642.5</v>
      </c>
      <c r="BX42" s="54">
        <f t="shared" si="10"/>
        <v>245140</v>
      </c>
      <c r="BY42" s="55"/>
      <c r="CA42" s="51" t="s">
        <v>112</v>
      </c>
      <c r="CB42" s="52">
        <v>8</v>
      </c>
      <c r="CC42" s="53" t="s">
        <v>110</v>
      </c>
      <c r="CD42" s="54">
        <v>30642.5</v>
      </c>
      <c r="CE42" s="54">
        <f t="shared" si="11"/>
        <v>245140</v>
      </c>
      <c r="CF42" s="55"/>
      <c r="CH42" s="51" t="s">
        <v>112</v>
      </c>
      <c r="CI42" s="52">
        <v>8</v>
      </c>
      <c r="CJ42" s="53" t="s">
        <v>110</v>
      </c>
      <c r="CK42" s="54">
        <v>30642.5</v>
      </c>
      <c r="CL42" s="54">
        <f t="shared" si="12"/>
        <v>245140</v>
      </c>
      <c r="CM42" s="55"/>
      <c r="CO42" s="51" t="s">
        <v>112</v>
      </c>
      <c r="CP42" s="52">
        <v>8</v>
      </c>
      <c r="CQ42" s="53" t="s">
        <v>110</v>
      </c>
      <c r="CR42" s="54">
        <v>30642.5</v>
      </c>
      <c r="CS42" s="54">
        <f t="shared" si="13"/>
        <v>245140</v>
      </c>
      <c r="CT42" s="55"/>
      <c r="CV42" s="51" t="s">
        <v>112</v>
      </c>
      <c r="CW42" s="52">
        <v>8</v>
      </c>
      <c r="CX42" s="53" t="s">
        <v>110</v>
      </c>
      <c r="CY42" s="54">
        <v>30642.5</v>
      </c>
      <c r="CZ42" s="54">
        <f t="shared" si="14"/>
        <v>245140</v>
      </c>
      <c r="DA42" s="55"/>
    </row>
    <row r="43" spans="2:105">
      <c r="B43" s="51" t="s">
        <v>116</v>
      </c>
      <c r="C43" s="52">
        <v>0</v>
      </c>
      <c r="D43" s="53" t="s">
        <v>110</v>
      </c>
      <c r="E43" s="54">
        <v>53550</v>
      </c>
      <c r="F43" s="54">
        <f t="shared" si="0"/>
        <v>0</v>
      </c>
      <c r="G43" s="55"/>
      <c r="I43" s="51" t="s">
        <v>116</v>
      </c>
      <c r="J43" s="52">
        <v>0</v>
      </c>
      <c r="K43" s="53" t="s">
        <v>110</v>
      </c>
      <c r="L43" s="54">
        <v>53550</v>
      </c>
      <c r="M43" s="54">
        <f t="shared" si="1"/>
        <v>0</v>
      </c>
      <c r="N43" s="55"/>
      <c r="P43" s="51" t="s">
        <v>116</v>
      </c>
      <c r="Q43" s="52">
        <v>0</v>
      </c>
      <c r="R43" s="53" t="s">
        <v>110</v>
      </c>
      <c r="S43" s="54">
        <v>53550</v>
      </c>
      <c r="T43" s="54">
        <f t="shared" si="2"/>
        <v>0</v>
      </c>
      <c r="U43" s="55"/>
      <c r="W43" s="51" t="s">
        <v>116</v>
      </c>
      <c r="X43" s="52">
        <v>0</v>
      </c>
      <c r="Y43" s="53" t="s">
        <v>110</v>
      </c>
      <c r="Z43" s="54">
        <v>53550</v>
      </c>
      <c r="AA43" s="54">
        <f t="shared" si="3"/>
        <v>0</v>
      </c>
      <c r="AB43" s="212"/>
      <c r="AD43" s="51" t="s">
        <v>116</v>
      </c>
      <c r="AE43" s="52">
        <v>0</v>
      </c>
      <c r="AF43" s="53" t="s">
        <v>110</v>
      </c>
      <c r="AG43" s="54">
        <v>53550</v>
      </c>
      <c r="AH43" s="54">
        <f t="shared" si="4"/>
        <v>0</v>
      </c>
      <c r="AI43" s="55"/>
      <c r="AK43" s="51" t="s">
        <v>116</v>
      </c>
      <c r="AL43" s="52">
        <v>0</v>
      </c>
      <c r="AM43" s="53" t="s">
        <v>110</v>
      </c>
      <c r="AN43" s="54">
        <v>53550</v>
      </c>
      <c r="AO43" s="54">
        <f t="shared" si="5"/>
        <v>0</v>
      </c>
      <c r="AP43" s="55"/>
      <c r="AR43" s="51" t="s">
        <v>116</v>
      </c>
      <c r="AS43" s="52">
        <v>0</v>
      </c>
      <c r="AT43" s="53" t="s">
        <v>110</v>
      </c>
      <c r="AU43" s="54">
        <v>53550</v>
      </c>
      <c r="AV43" s="54">
        <f t="shared" si="6"/>
        <v>0</v>
      </c>
      <c r="AW43" s="212"/>
      <c r="AY43" s="51" t="s">
        <v>116</v>
      </c>
      <c r="AZ43" s="52">
        <v>0</v>
      </c>
      <c r="BA43" s="53" t="s">
        <v>110</v>
      </c>
      <c r="BB43" s="54">
        <v>53550</v>
      </c>
      <c r="BC43" s="54">
        <f t="shared" si="7"/>
        <v>0</v>
      </c>
      <c r="BD43" s="55"/>
      <c r="BF43" s="51" t="s">
        <v>116</v>
      </c>
      <c r="BG43" s="52">
        <v>0</v>
      </c>
      <c r="BH43" s="53" t="s">
        <v>110</v>
      </c>
      <c r="BI43" s="54">
        <v>53550</v>
      </c>
      <c r="BJ43" s="205">
        <f t="shared" si="8"/>
        <v>0</v>
      </c>
      <c r="BK43" s="55"/>
      <c r="BM43" s="51" t="s">
        <v>113</v>
      </c>
      <c r="BN43" s="52">
        <v>0</v>
      </c>
      <c r="BO43" s="53" t="s">
        <v>110</v>
      </c>
      <c r="BP43" s="54">
        <v>935340</v>
      </c>
      <c r="BQ43" s="54">
        <f t="shared" si="9"/>
        <v>0</v>
      </c>
      <c r="BR43" s="55"/>
      <c r="BT43" s="51" t="s">
        <v>113</v>
      </c>
      <c r="BU43" s="52">
        <v>0</v>
      </c>
      <c r="BV43" s="53" t="s">
        <v>110</v>
      </c>
      <c r="BW43" s="54">
        <v>935340</v>
      </c>
      <c r="BX43" s="54">
        <f t="shared" si="10"/>
        <v>0</v>
      </c>
      <c r="BY43" s="55"/>
      <c r="CA43" s="51" t="s">
        <v>113</v>
      </c>
      <c r="CB43" s="52">
        <v>0</v>
      </c>
      <c r="CC43" s="53" t="s">
        <v>110</v>
      </c>
      <c r="CD43" s="54">
        <v>935340</v>
      </c>
      <c r="CE43" s="54">
        <f t="shared" si="11"/>
        <v>0</v>
      </c>
      <c r="CF43" s="55"/>
      <c r="CH43" s="51" t="s">
        <v>113</v>
      </c>
      <c r="CI43" s="52">
        <v>0</v>
      </c>
      <c r="CJ43" s="53" t="s">
        <v>110</v>
      </c>
      <c r="CK43" s="54">
        <v>935340</v>
      </c>
      <c r="CL43" s="54">
        <f t="shared" si="12"/>
        <v>0</v>
      </c>
      <c r="CM43" s="55"/>
      <c r="CO43" s="51" t="s">
        <v>113</v>
      </c>
      <c r="CP43" s="52">
        <v>9</v>
      </c>
      <c r="CQ43" s="53" t="s">
        <v>110</v>
      </c>
      <c r="CR43" s="54">
        <v>935340</v>
      </c>
      <c r="CS43" s="54">
        <f t="shared" si="13"/>
        <v>8418060</v>
      </c>
      <c r="CT43" s="55"/>
      <c r="CV43" s="51" t="s">
        <v>113</v>
      </c>
      <c r="CW43" s="52">
        <v>9</v>
      </c>
      <c r="CX43" s="53" t="s">
        <v>110</v>
      </c>
      <c r="CY43" s="54">
        <v>935340</v>
      </c>
      <c r="CZ43" s="54">
        <f t="shared" si="14"/>
        <v>8418060</v>
      </c>
      <c r="DA43" s="55"/>
    </row>
    <row r="44" spans="2:105">
      <c r="B44" s="51" t="s">
        <v>115</v>
      </c>
      <c r="C44" s="52">
        <v>32</v>
      </c>
      <c r="D44" s="53" t="s">
        <v>77</v>
      </c>
      <c r="E44" s="54">
        <v>14756</v>
      </c>
      <c r="F44" s="54">
        <f t="shared" si="0"/>
        <v>472192</v>
      </c>
      <c r="G44" s="55"/>
      <c r="I44" s="51" t="s">
        <v>115</v>
      </c>
      <c r="J44" s="52">
        <v>32</v>
      </c>
      <c r="K44" s="53" t="s">
        <v>77</v>
      </c>
      <c r="L44" s="54">
        <v>14756</v>
      </c>
      <c r="M44" s="54">
        <f t="shared" si="1"/>
        <v>472192</v>
      </c>
      <c r="N44" s="55"/>
      <c r="P44" s="51" t="s">
        <v>115</v>
      </c>
      <c r="Q44" s="52">
        <v>32</v>
      </c>
      <c r="R44" s="53" t="s">
        <v>77</v>
      </c>
      <c r="S44" s="54">
        <v>14756</v>
      </c>
      <c r="T44" s="54">
        <f t="shared" si="2"/>
        <v>472192</v>
      </c>
      <c r="U44" s="55"/>
      <c r="W44" s="51" t="s">
        <v>115</v>
      </c>
      <c r="X44" s="52">
        <v>32</v>
      </c>
      <c r="Y44" s="53" t="s">
        <v>77</v>
      </c>
      <c r="Z44" s="54">
        <v>14756</v>
      </c>
      <c r="AA44" s="54">
        <f t="shared" si="3"/>
        <v>472192</v>
      </c>
      <c r="AB44" s="212"/>
      <c r="AD44" s="51" t="s">
        <v>115</v>
      </c>
      <c r="AE44" s="52">
        <v>32</v>
      </c>
      <c r="AF44" s="53" t="s">
        <v>77</v>
      </c>
      <c r="AG44" s="54">
        <v>14756</v>
      </c>
      <c r="AH44" s="54">
        <f t="shared" si="4"/>
        <v>472192</v>
      </c>
      <c r="AI44" s="55"/>
      <c r="AK44" s="51" t="s">
        <v>115</v>
      </c>
      <c r="AL44" s="52">
        <v>32</v>
      </c>
      <c r="AM44" s="53" t="s">
        <v>77</v>
      </c>
      <c r="AN44" s="54">
        <v>14756</v>
      </c>
      <c r="AO44" s="54">
        <f t="shared" si="5"/>
        <v>472192</v>
      </c>
      <c r="AP44" s="55"/>
      <c r="AR44" s="51" t="s">
        <v>115</v>
      </c>
      <c r="AS44" s="52">
        <v>32</v>
      </c>
      <c r="AT44" s="53" t="s">
        <v>77</v>
      </c>
      <c r="AU44" s="54">
        <v>14756</v>
      </c>
      <c r="AV44" s="54">
        <f t="shared" si="6"/>
        <v>472192</v>
      </c>
      <c r="AW44" s="212"/>
      <c r="AY44" s="51" t="s">
        <v>115</v>
      </c>
      <c r="AZ44" s="52">
        <v>32</v>
      </c>
      <c r="BA44" s="53" t="s">
        <v>77</v>
      </c>
      <c r="BB44" s="54">
        <v>14756</v>
      </c>
      <c r="BC44" s="54">
        <f t="shared" si="7"/>
        <v>472192</v>
      </c>
      <c r="BD44" s="55"/>
      <c r="BF44" s="51" t="s">
        <v>115</v>
      </c>
      <c r="BG44" s="52">
        <v>32</v>
      </c>
      <c r="BH44" s="53" t="s">
        <v>77</v>
      </c>
      <c r="BI44" s="54">
        <v>14756</v>
      </c>
      <c r="BJ44" s="205">
        <f t="shared" si="8"/>
        <v>472192</v>
      </c>
      <c r="BK44" s="55"/>
      <c r="BM44" s="51" t="s">
        <v>115</v>
      </c>
      <c r="BN44" s="52">
        <v>32</v>
      </c>
      <c r="BO44" s="53" t="s">
        <v>77</v>
      </c>
      <c r="BP44" s="54">
        <v>14756</v>
      </c>
      <c r="BQ44" s="54">
        <f t="shared" si="9"/>
        <v>472192</v>
      </c>
      <c r="BR44" s="55"/>
      <c r="BT44" s="51" t="s">
        <v>115</v>
      </c>
      <c r="BU44" s="52">
        <v>32</v>
      </c>
      <c r="BV44" s="53" t="s">
        <v>77</v>
      </c>
      <c r="BW44" s="54">
        <v>14756</v>
      </c>
      <c r="BX44" s="54">
        <f t="shared" si="10"/>
        <v>472192</v>
      </c>
      <c r="BY44" s="55"/>
      <c r="CA44" s="51" t="s">
        <v>115</v>
      </c>
      <c r="CB44" s="52">
        <v>32</v>
      </c>
      <c r="CC44" s="53" t="s">
        <v>77</v>
      </c>
      <c r="CD44" s="54">
        <v>14756</v>
      </c>
      <c r="CE44" s="54">
        <f t="shared" si="11"/>
        <v>472192</v>
      </c>
      <c r="CF44" s="55"/>
      <c r="CH44" s="51" t="s">
        <v>115</v>
      </c>
      <c r="CI44" s="52">
        <v>32</v>
      </c>
      <c r="CJ44" s="53" t="s">
        <v>77</v>
      </c>
      <c r="CK44" s="54">
        <v>14756</v>
      </c>
      <c r="CL44" s="54">
        <f t="shared" si="12"/>
        <v>472192</v>
      </c>
      <c r="CM44" s="55"/>
      <c r="CO44" s="51" t="s">
        <v>115</v>
      </c>
      <c r="CP44" s="52">
        <v>32</v>
      </c>
      <c r="CQ44" s="53" t="s">
        <v>77</v>
      </c>
      <c r="CR44" s="54">
        <v>14756</v>
      </c>
      <c r="CS44" s="54">
        <f t="shared" si="13"/>
        <v>472192</v>
      </c>
      <c r="CT44" s="55"/>
      <c r="CV44" s="51" t="s">
        <v>115</v>
      </c>
      <c r="CW44" s="52">
        <v>32</v>
      </c>
      <c r="CX44" s="53" t="s">
        <v>77</v>
      </c>
      <c r="CY44" s="54">
        <v>14756</v>
      </c>
      <c r="CZ44" s="54">
        <f t="shared" si="14"/>
        <v>472192</v>
      </c>
      <c r="DA44" s="55"/>
    </row>
    <row r="45" spans="2:105">
      <c r="B45" s="51" t="s">
        <v>117</v>
      </c>
      <c r="C45" s="52">
        <v>0</v>
      </c>
      <c r="D45" s="53" t="s">
        <v>110</v>
      </c>
      <c r="E45" s="54">
        <v>28560</v>
      </c>
      <c r="F45" s="54">
        <f t="shared" si="0"/>
        <v>0</v>
      </c>
      <c r="G45" s="55"/>
      <c r="I45" s="51" t="s">
        <v>117</v>
      </c>
      <c r="J45" s="52">
        <v>0</v>
      </c>
      <c r="K45" s="53" t="s">
        <v>110</v>
      </c>
      <c r="L45" s="54">
        <v>28560</v>
      </c>
      <c r="M45" s="54">
        <f t="shared" si="1"/>
        <v>0</v>
      </c>
      <c r="N45" s="55"/>
      <c r="P45" s="51" t="s">
        <v>117</v>
      </c>
      <c r="Q45" s="52">
        <v>0</v>
      </c>
      <c r="R45" s="53" t="s">
        <v>110</v>
      </c>
      <c r="S45" s="54">
        <v>28560</v>
      </c>
      <c r="T45" s="54">
        <f t="shared" si="2"/>
        <v>0</v>
      </c>
      <c r="U45" s="55"/>
      <c r="W45" s="51" t="s">
        <v>117</v>
      </c>
      <c r="X45" s="52">
        <v>0</v>
      </c>
      <c r="Y45" s="53" t="s">
        <v>110</v>
      </c>
      <c r="Z45" s="54">
        <v>28560</v>
      </c>
      <c r="AA45" s="54">
        <f t="shared" si="3"/>
        <v>0</v>
      </c>
      <c r="AB45" s="212"/>
      <c r="AD45" s="51" t="s">
        <v>117</v>
      </c>
      <c r="AE45" s="52">
        <v>0</v>
      </c>
      <c r="AF45" s="53" t="s">
        <v>110</v>
      </c>
      <c r="AG45" s="54">
        <v>28560</v>
      </c>
      <c r="AH45" s="54">
        <f t="shared" si="4"/>
        <v>0</v>
      </c>
      <c r="AI45" s="55"/>
      <c r="AK45" s="51" t="s">
        <v>117</v>
      </c>
      <c r="AL45" s="52">
        <v>0</v>
      </c>
      <c r="AM45" s="53" t="s">
        <v>110</v>
      </c>
      <c r="AN45" s="54">
        <v>28560</v>
      </c>
      <c r="AO45" s="54">
        <f t="shared" si="5"/>
        <v>0</v>
      </c>
      <c r="AP45" s="55"/>
      <c r="AR45" s="51" t="s">
        <v>117</v>
      </c>
      <c r="AS45" s="52">
        <v>0</v>
      </c>
      <c r="AT45" s="53" t="s">
        <v>110</v>
      </c>
      <c r="AU45" s="54">
        <v>28560</v>
      </c>
      <c r="AV45" s="54">
        <f t="shared" si="6"/>
        <v>0</v>
      </c>
      <c r="AW45" s="212"/>
      <c r="AY45" s="51" t="s">
        <v>117</v>
      </c>
      <c r="AZ45" s="52">
        <v>0</v>
      </c>
      <c r="BA45" s="53" t="s">
        <v>110</v>
      </c>
      <c r="BB45" s="54">
        <v>28560</v>
      </c>
      <c r="BC45" s="54">
        <f t="shared" si="7"/>
        <v>0</v>
      </c>
      <c r="BD45" s="55"/>
      <c r="BF45" s="51" t="s">
        <v>117</v>
      </c>
      <c r="BG45" s="52">
        <v>0</v>
      </c>
      <c r="BH45" s="53" t="s">
        <v>110</v>
      </c>
      <c r="BI45" s="54">
        <v>28560</v>
      </c>
      <c r="BJ45" s="205">
        <f t="shared" si="8"/>
        <v>0</v>
      </c>
      <c r="BK45" s="55"/>
      <c r="BM45" s="51" t="s">
        <v>117</v>
      </c>
      <c r="BN45" s="52">
        <v>2</v>
      </c>
      <c r="BO45" s="53" t="s">
        <v>110</v>
      </c>
      <c r="BP45" s="54">
        <v>28560</v>
      </c>
      <c r="BQ45" s="54">
        <f t="shared" si="9"/>
        <v>57120</v>
      </c>
      <c r="BR45" s="55"/>
      <c r="BT45" s="51" t="s">
        <v>117</v>
      </c>
      <c r="BU45" s="52">
        <v>2</v>
      </c>
      <c r="BV45" s="53" t="s">
        <v>110</v>
      </c>
      <c r="BW45" s="54">
        <v>28560</v>
      </c>
      <c r="BX45" s="54">
        <f t="shared" si="10"/>
        <v>57120</v>
      </c>
      <c r="BY45" s="55"/>
      <c r="CA45" s="51" t="s">
        <v>117</v>
      </c>
      <c r="CB45" s="52">
        <v>2</v>
      </c>
      <c r="CC45" s="53" t="s">
        <v>110</v>
      </c>
      <c r="CD45" s="54">
        <v>28560</v>
      </c>
      <c r="CE45" s="54">
        <f t="shared" si="11"/>
        <v>57120</v>
      </c>
      <c r="CF45" s="55"/>
      <c r="CH45" s="51" t="s">
        <v>117</v>
      </c>
      <c r="CI45" s="52">
        <v>2</v>
      </c>
      <c r="CJ45" s="53" t="s">
        <v>110</v>
      </c>
      <c r="CK45" s="54">
        <v>28560</v>
      </c>
      <c r="CL45" s="54">
        <f t="shared" si="12"/>
        <v>57120</v>
      </c>
      <c r="CM45" s="55"/>
      <c r="CO45" s="51" t="s">
        <v>117</v>
      </c>
      <c r="CP45" s="52">
        <v>2</v>
      </c>
      <c r="CQ45" s="53" t="s">
        <v>110</v>
      </c>
      <c r="CR45" s="54">
        <v>28560</v>
      </c>
      <c r="CS45" s="54">
        <f t="shared" si="13"/>
        <v>57120</v>
      </c>
      <c r="CT45" s="55"/>
      <c r="CV45" s="51" t="s">
        <v>117</v>
      </c>
      <c r="CW45" s="52">
        <v>2</v>
      </c>
      <c r="CX45" s="53" t="s">
        <v>110</v>
      </c>
      <c r="CY45" s="54">
        <v>28560</v>
      </c>
      <c r="CZ45" s="54">
        <f t="shared" si="14"/>
        <v>57120</v>
      </c>
      <c r="DA45" s="55"/>
    </row>
    <row r="46" spans="2:105">
      <c r="B46" s="51" t="s">
        <v>118</v>
      </c>
      <c r="C46" s="52">
        <v>0</v>
      </c>
      <c r="D46" s="53" t="s">
        <v>110</v>
      </c>
      <c r="E46" s="54">
        <v>499800</v>
      </c>
      <c r="F46" s="54">
        <f t="shared" si="0"/>
        <v>0</v>
      </c>
      <c r="G46" s="55"/>
      <c r="I46" s="51" t="s">
        <v>118</v>
      </c>
      <c r="J46" s="52">
        <v>0</v>
      </c>
      <c r="K46" s="53" t="s">
        <v>110</v>
      </c>
      <c r="L46" s="54">
        <v>499800</v>
      </c>
      <c r="M46" s="54">
        <f t="shared" si="1"/>
        <v>0</v>
      </c>
      <c r="N46" s="55"/>
      <c r="P46" s="51" t="s">
        <v>118</v>
      </c>
      <c r="Q46" s="52">
        <v>0</v>
      </c>
      <c r="R46" s="53" t="s">
        <v>110</v>
      </c>
      <c r="S46" s="54">
        <v>499800</v>
      </c>
      <c r="T46" s="54">
        <f t="shared" si="2"/>
        <v>0</v>
      </c>
      <c r="U46" s="55"/>
      <c r="W46" s="51" t="s">
        <v>118</v>
      </c>
      <c r="X46" s="52">
        <v>0</v>
      </c>
      <c r="Y46" s="53" t="s">
        <v>110</v>
      </c>
      <c r="Z46" s="54">
        <v>499800</v>
      </c>
      <c r="AA46" s="54">
        <f t="shared" si="3"/>
        <v>0</v>
      </c>
      <c r="AB46" s="212"/>
      <c r="AD46" s="51" t="s">
        <v>118</v>
      </c>
      <c r="AE46" s="52">
        <v>0</v>
      </c>
      <c r="AF46" s="53" t="s">
        <v>110</v>
      </c>
      <c r="AG46" s="54">
        <v>499800</v>
      </c>
      <c r="AH46" s="54">
        <f t="shared" si="4"/>
        <v>0</v>
      </c>
      <c r="AI46" s="55"/>
      <c r="AK46" s="51" t="s">
        <v>118</v>
      </c>
      <c r="AL46" s="52">
        <v>0</v>
      </c>
      <c r="AM46" s="53" t="s">
        <v>110</v>
      </c>
      <c r="AN46" s="54">
        <v>499800</v>
      </c>
      <c r="AO46" s="54">
        <f t="shared" si="5"/>
        <v>0</v>
      </c>
      <c r="AP46" s="55"/>
      <c r="AR46" s="51" t="s">
        <v>118</v>
      </c>
      <c r="AS46" s="52">
        <v>0</v>
      </c>
      <c r="AT46" s="53" t="s">
        <v>110</v>
      </c>
      <c r="AU46" s="54">
        <v>499800</v>
      </c>
      <c r="AV46" s="54">
        <f t="shared" si="6"/>
        <v>0</v>
      </c>
      <c r="AW46" s="212"/>
      <c r="AY46" s="51" t="s">
        <v>118</v>
      </c>
      <c r="AZ46" s="52">
        <v>0</v>
      </c>
      <c r="BA46" s="53" t="s">
        <v>110</v>
      </c>
      <c r="BB46" s="54">
        <v>499800</v>
      </c>
      <c r="BC46" s="54">
        <f t="shared" si="7"/>
        <v>0</v>
      </c>
      <c r="BD46" s="55"/>
      <c r="BF46" s="51" t="s">
        <v>118</v>
      </c>
      <c r="BG46" s="52">
        <v>0</v>
      </c>
      <c r="BH46" s="53" t="s">
        <v>110</v>
      </c>
      <c r="BI46" s="54">
        <v>499800</v>
      </c>
      <c r="BJ46" s="205">
        <f t="shared" si="8"/>
        <v>0</v>
      </c>
      <c r="BK46" s="55"/>
      <c r="BM46" s="51" t="s">
        <v>119</v>
      </c>
      <c r="BN46" s="52">
        <v>10</v>
      </c>
      <c r="BO46" s="53" t="s">
        <v>110</v>
      </c>
      <c r="BP46" s="54">
        <v>2023000</v>
      </c>
      <c r="BQ46" s="54">
        <f t="shared" si="9"/>
        <v>20230000</v>
      </c>
      <c r="BR46" s="55"/>
      <c r="BT46" s="51" t="s">
        <v>119</v>
      </c>
      <c r="BU46" s="52">
        <v>10</v>
      </c>
      <c r="BV46" s="53" t="s">
        <v>110</v>
      </c>
      <c r="BW46" s="54">
        <v>2023000</v>
      </c>
      <c r="BX46" s="54">
        <f t="shared" si="10"/>
        <v>20230000</v>
      </c>
      <c r="BY46" s="55"/>
      <c r="CA46" s="51" t="s">
        <v>118</v>
      </c>
      <c r="CB46" s="52">
        <v>10</v>
      </c>
      <c r="CC46" s="53" t="s">
        <v>110</v>
      </c>
      <c r="CD46" s="54">
        <v>499800</v>
      </c>
      <c r="CE46" s="54">
        <f t="shared" si="11"/>
        <v>4998000</v>
      </c>
      <c r="CF46" s="55"/>
      <c r="CH46" s="51" t="s">
        <v>118</v>
      </c>
      <c r="CI46" s="52">
        <v>10</v>
      </c>
      <c r="CJ46" s="53" t="s">
        <v>110</v>
      </c>
      <c r="CK46" s="54">
        <v>499800</v>
      </c>
      <c r="CL46" s="54">
        <f t="shared" si="12"/>
        <v>4998000</v>
      </c>
      <c r="CM46" s="55"/>
      <c r="CO46" s="51" t="s">
        <v>118</v>
      </c>
      <c r="CP46" s="52">
        <v>2</v>
      </c>
      <c r="CQ46" s="53" t="s">
        <v>110</v>
      </c>
      <c r="CR46" s="54">
        <v>499800</v>
      </c>
      <c r="CS46" s="54">
        <f t="shared" si="13"/>
        <v>999600</v>
      </c>
      <c r="CT46" s="55"/>
      <c r="CV46" s="51" t="s">
        <v>118</v>
      </c>
      <c r="CW46" s="52">
        <v>2</v>
      </c>
      <c r="CX46" s="53" t="s">
        <v>110</v>
      </c>
      <c r="CY46" s="54">
        <v>499800</v>
      </c>
      <c r="CZ46" s="54">
        <f t="shared" si="14"/>
        <v>999600</v>
      </c>
      <c r="DA46" s="55"/>
    </row>
    <row r="47" spans="2:105">
      <c r="B47" s="51" t="s">
        <v>120</v>
      </c>
      <c r="C47" s="52">
        <v>6</v>
      </c>
      <c r="D47" s="53" t="s">
        <v>110</v>
      </c>
      <c r="E47" s="54">
        <v>291550</v>
      </c>
      <c r="F47" s="54">
        <f t="shared" si="0"/>
        <v>1749300</v>
      </c>
      <c r="G47" s="55"/>
      <c r="I47" s="51" t="s">
        <v>120</v>
      </c>
      <c r="J47" s="52">
        <v>6</v>
      </c>
      <c r="K47" s="53" t="s">
        <v>110</v>
      </c>
      <c r="L47" s="54">
        <v>291550</v>
      </c>
      <c r="M47" s="54">
        <f t="shared" si="1"/>
        <v>1749300</v>
      </c>
      <c r="N47" s="55"/>
      <c r="P47" s="51" t="s">
        <v>120</v>
      </c>
      <c r="Q47" s="52">
        <v>6</v>
      </c>
      <c r="R47" s="53" t="s">
        <v>110</v>
      </c>
      <c r="S47" s="54">
        <v>291550</v>
      </c>
      <c r="T47" s="54">
        <f t="shared" si="2"/>
        <v>1749300</v>
      </c>
      <c r="U47" s="55"/>
      <c r="W47" s="51" t="s">
        <v>120</v>
      </c>
      <c r="X47" s="52">
        <v>6</v>
      </c>
      <c r="Y47" s="53" t="s">
        <v>110</v>
      </c>
      <c r="Z47" s="54">
        <v>291550</v>
      </c>
      <c r="AA47" s="54">
        <f t="shared" si="3"/>
        <v>1749300</v>
      </c>
      <c r="AB47" s="212"/>
      <c r="AD47" s="51" t="s">
        <v>120</v>
      </c>
      <c r="AE47" s="52">
        <v>6</v>
      </c>
      <c r="AF47" s="53" t="s">
        <v>110</v>
      </c>
      <c r="AG47" s="54">
        <v>291550</v>
      </c>
      <c r="AH47" s="54">
        <f t="shared" si="4"/>
        <v>1749300</v>
      </c>
      <c r="AI47" s="55"/>
      <c r="AK47" s="51" t="s">
        <v>120</v>
      </c>
      <c r="AL47" s="52">
        <v>6</v>
      </c>
      <c r="AM47" s="53" t="s">
        <v>110</v>
      </c>
      <c r="AN47" s="54">
        <v>291550</v>
      </c>
      <c r="AO47" s="54">
        <f t="shared" si="5"/>
        <v>1749300</v>
      </c>
      <c r="AP47" s="55"/>
      <c r="AR47" s="51" t="s">
        <v>120</v>
      </c>
      <c r="AS47" s="52">
        <v>6</v>
      </c>
      <c r="AT47" s="53" t="s">
        <v>110</v>
      </c>
      <c r="AU47" s="54">
        <v>291550</v>
      </c>
      <c r="AV47" s="54">
        <f t="shared" si="6"/>
        <v>1749300</v>
      </c>
      <c r="AW47" s="212"/>
      <c r="AY47" s="51" t="s">
        <v>120</v>
      </c>
      <c r="AZ47" s="52">
        <v>6</v>
      </c>
      <c r="BA47" s="53" t="s">
        <v>110</v>
      </c>
      <c r="BB47" s="54">
        <v>291550</v>
      </c>
      <c r="BC47" s="54">
        <f t="shared" si="7"/>
        <v>1749300</v>
      </c>
      <c r="BD47" s="55"/>
      <c r="BF47" s="51" t="s">
        <v>120</v>
      </c>
      <c r="BG47" s="52">
        <v>6</v>
      </c>
      <c r="BH47" s="53" t="s">
        <v>110</v>
      </c>
      <c r="BI47" s="54">
        <v>291550</v>
      </c>
      <c r="BJ47" s="205">
        <f t="shared" si="8"/>
        <v>1749300</v>
      </c>
      <c r="BK47" s="55"/>
      <c r="BM47" s="51" t="s">
        <v>121</v>
      </c>
      <c r="BN47" s="52">
        <v>48</v>
      </c>
      <c r="BO47" s="53" t="s">
        <v>77</v>
      </c>
      <c r="BP47" s="54">
        <v>15470</v>
      </c>
      <c r="BQ47" s="54">
        <f t="shared" si="9"/>
        <v>742560</v>
      </c>
      <c r="BR47" s="55"/>
      <c r="BT47" s="51" t="s">
        <v>121</v>
      </c>
      <c r="BU47" s="52">
        <v>48</v>
      </c>
      <c r="BV47" s="53" t="s">
        <v>77</v>
      </c>
      <c r="BW47" s="54">
        <v>15470</v>
      </c>
      <c r="BX47" s="54">
        <f t="shared" si="10"/>
        <v>742560</v>
      </c>
      <c r="BY47" s="55"/>
      <c r="CA47" s="51" t="s">
        <v>121</v>
      </c>
      <c r="CB47" s="52">
        <v>48</v>
      </c>
      <c r="CC47" s="53" t="s">
        <v>77</v>
      </c>
      <c r="CD47" s="54">
        <v>15470</v>
      </c>
      <c r="CE47" s="54">
        <f t="shared" si="11"/>
        <v>742560</v>
      </c>
      <c r="CF47" s="55"/>
      <c r="CH47" s="51" t="s">
        <v>121</v>
      </c>
      <c r="CI47" s="52">
        <v>48</v>
      </c>
      <c r="CJ47" s="53" t="s">
        <v>77</v>
      </c>
      <c r="CK47" s="54">
        <v>15470</v>
      </c>
      <c r="CL47" s="54">
        <f t="shared" si="12"/>
        <v>742560</v>
      </c>
      <c r="CM47" s="55"/>
      <c r="CO47" s="51" t="s">
        <v>121</v>
      </c>
      <c r="CP47" s="52">
        <v>48</v>
      </c>
      <c r="CQ47" s="53" t="s">
        <v>77</v>
      </c>
      <c r="CR47" s="54">
        <v>15470</v>
      </c>
      <c r="CS47" s="54">
        <f t="shared" si="13"/>
        <v>742560</v>
      </c>
      <c r="CT47" s="55"/>
      <c r="CV47" s="51" t="s">
        <v>121</v>
      </c>
      <c r="CW47" s="52">
        <v>48</v>
      </c>
      <c r="CX47" s="53" t="s">
        <v>77</v>
      </c>
      <c r="CY47" s="54">
        <v>15470</v>
      </c>
      <c r="CZ47" s="54">
        <f t="shared" si="14"/>
        <v>742560</v>
      </c>
      <c r="DA47" s="55"/>
    </row>
    <row r="48" spans="2:105">
      <c r="B48" s="51" t="s">
        <v>122</v>
      </c>
      <c r="C48" s="52">
        <v>24</v>
      </c>
      <c r="D48" s="53" t="s">
        <v>77</v>
      </c>
      <c r="E48" s="54">
        <v>2856</v>
      </c>
      <c r="F48" s="54">
        <f t="shared" si="0"/>
        <v>68544</v>
      </c>
      <c r="G48" s="55"/>
      <c r="I48" s="51" t="s">
        <v>122</v>
      </c>
      <c r="J48" s="52">
        <v>24</v>
      </c>
      <c r="K48" s="53" t="s">
        <v>77</v>
      </c>
      <c r="L48" s="54">
        <v>2856</v>
      </c>
      <c r="M48" s="54">
        <f t="shared" si="1"/>
        <v>68544</v>
      </c>
      <c r="N48" s="55"/>
      <c r="P48" s="51" t="s">
        <v>122</v>
      </c>
      <c r="Q48" s="52">
        <v>24</v>
      </c>
      <c r="R48" s="53" t="s">
        <v>77</v>
      </c>
      <c r="S48" s="54">
        <v>2856</v>
      </c>
      <c r="T48" s="54">
        <f t="shared" si="2"/>
        <v>68544</v>
      </c>
      <c r="U48" s="55"/>
      <c r="W48" s="51" t="s">
        <v>122</v>
      </c>
      <c r="X48" s="52">
        <v>24</v>
      </c>
      <c r="Y48" s="53" t="s">
        <v>77</v>
      </c>
      <c r="Z48" s="54">
        <v>2856</v>
      </c>
      <c r="AA48" s="54">
        <f t="shared" si="3"/>
        <v>68544</v>
      </c>
      <c r="AB48" s="212"/>
      <c r="AD48" s="51" t="s">
        <v>122</v>
      </c>
      <c r="AE48" s="52">
        <v>24</v>
      </c>
      <c r="AF48" s="53" t="s">
        <v>77</v>
      </c>
      <c r="AG48" s="54">
        <v>2856</v>
      </c>
      <c r="AH48" s="54">
        <f t="shared" si="4"/>
        <v>68544</v>
      </c>
      <c r="AI48" s="55"/>
      <c r="AK48" s="51" t="s">
        <v>122</v>
      </c>
      <c r="AL48" s="52">
        <v>24</v>
      </c>
      <c r="AM48" s="53" t="s">
        <v>77</v>
      </c>
      <c r="AN48" s="54">
        <v>2856</v>
      </c>
      <c r="AO48" s="54">
        <f t="shared" si="5"/>
        <v>68544</v>
      </c>
      <c r="AP48" s="55"/>
      <c r="AR48" s="51" t="s">
        <v>122</v>
      </c>
      <c r="AS48" s="52">
        <v>24</v>
      </c>
      <c r="AT48" s="53" t="s">
        <v>77</v>
      </c>
      <c r="AU48" s="54">
        <v>2856</v>
      </c>
      <c r="AV48" s="54">
        <f t="shared" si="6"/>
        <v>68544</v>
      </c>
      <c r="AW48" s="212"/>
      <c r="AY48" s="51" t="s">
        <v>122</v>
      </c>
      <c r="AZ48" s="52">
        <v>24</v>
      </c>
      <c r="BA48" s="53" t="s">
        <v>77</v>
      </c>
      <c r="BB48" s="54">
        <v>2856</v>
      </c>
      <c r="BC48" s="54">
        <f t="shared" si="7"/>
        <v>68544</v>
      </c>
      <c r="BD48" s="55"/>
      <c r="BF48" s="51" t="s">
        <v>122</v>
      </c>
      <c r="BG48" s="52">
        <v>24</v>
      </c>
      <c r="BH48" s="53" t="s">
        <v>77</v>
      </c>
      <c r="BI48" s="54">
        <v>2856</v>
      </c>
      <c r="BJ48" s="205">
        <f t="shared" si="8"/>
        <v>68544</v>
      </c>
      <c r="BK48" s="55"/>
      <c r="BM48" s="51" t="s">
        <v>117</v>
      </c>
      <c r="BN48" s="52">
        <v>6</v>
      </c>
      <c r="BO48" s="53" t="s">
        <v>110</v>
      </c>
      <c r="BP48" s="54">
        <v>28560</v>
      </c>
      <c r="BQ48" s="54">
        <f t="shared" si="9"/>
        <v>171360</v>
      </c>
      <c r="BR48" s="55"/>
      <c r="BT48" s="51" t="s">
        <v>117</v>
      </c>
      <c r="BU48" s="52">
        <v>6</v>
      </c>
      <c r="BV48" s="53" t="s">
        <v>110</v>
      </c>
      <c r="BW48" s="54">
        <v>28560</v>
      </c>
      <c r="BX48" s="54">
        <f t="shared" si="10"/>
        <v>171360</v>
      </c>
      <c r="BY48" s="55"/>
      <c r="CA48" s="51" t="s">
        <v>117</v>
      </c>
      <c r="CB48" s="52">
        <v>6</v>
      </c>
      <c r="CC48" s="53" t="s">
        <v>110</v>
      </c>
      <c r="CD48" s="54">
        <v>28560</v>
      </c>
      <c r="CE48" s="54">
        <f t="shared" si="11"/>
        <v>171360</v>
      </c>
      <c r="CF48" s="55"/>
      <c r="CH48" s="51" t="s">
        <v>117</v>
      </c>
      <c r="CI48" s="52">
        <v>6</v>
      </c>
      <c r="CJ48" s="53" t="s">
        <v>110</v>
      </c>
      <c r="CK48" s="54">
        <v>28560</v>
      </c>
      <c r="CL48" s="54">
        <f t="shared" si="12"/>
        <v>171360</v>
      </c>
      <c r="CM48" s="55"/>
      <c r="CO48" s="51" t="s">
        <v>117</v>
      </c>
      <c r="CP48" s="52">
        <v>6</v>
      </c>
      <c r="CQ48" s="53" t="s">
        <v>110</v>
      </c>
      <c r="CR48" s="54">
        <v>28560</v>
      </c>
      <c r="CS48" s="54">
        <f t="shared" si="13"/>
        <v>171360</v>
      </c>
      <c r="CT48" s="55"/>
      <c r="CV48" s="51" t="s">
        <v>117</v>
      </c>
      <c r="CW48" s="52">
        <v>6</v>
      </c>
      <c r="CX48" s="53" t="s">
        <v>110</v>
      </c>
      <c r="CY48" s="54">
        <v>28560</v>
      </c>
      <c r="CZ48" s="54">
        <f t="shared" si="14"/>
        <v>171360</v>
      </c>
      <c r="DA48" s="55"/>
    </row>
    <row r="49" spans="1:105">
      <c r="B49" s="51" t="s">
        <v>123</v>
      </c>
      <c r="C49" s="52">
        <v>6</v>
      </c>
      <c r="D49" s="53" t="s">
        <v>110</v>
      </c>
      <c r="E49" s="54">
        <v>6842.5</v>
      </c>
      <c r="F49" s="54">
        <f t="shared" si="0"/>
        <v>41055</v>
      </c>
      <c r="G49" s="55"/>
      <c r="I49" s="51" t="s">
        <v>123</v>
      </c>
      <c r="J49" s="52">
        <v>6</v>
      </c>
      <c r="K49" s="53" t="s">
        <v>110</v>
      </c>
      <c r="L49" s="54">
        <v>6842.5</v>
      </c>
      <c r="M49" s="54">
        <f t="shared" si="1"/>
        <v>41055</v>
      </c>
      <c r="N49" s="55"/>
      <c r="P49" s="51" t="s">
        <v>123</v>
      </c>
      <c r="Q49" s="52">
        <v>6</v>
      </c>
      <c r="R49" s="53" t="s">
        <v>110</v>
      </c>
      <c r="S49" s="54">
        <v>6842.5</v>
      </c>
      <c r="T49" s="54">
        <f t="shared" si="2"/>
        <v>41055</v>
      </c>
      <c r="U49" s="55"/>
      <c r="W49" s="51" t="s">
        <v>123</v>
      </c>
      <c r="X49" s="52">
        <v>6</v>
      </c>
      <c r="Y49" s="53" t="s">
        <v>110</v>
      </c>
      <c r="Z49" s="54">
        <v>6842.5</v>
      </c>
      <c r="AA49" s="54">
        <f t="shared" si="3"/>
        <v>41055</v>
      </c>
      <c r="AB49" s="212"/>
      <c r="AD49" s="51" t="s">
        <v>123</v>
      </c>
      <c r="AE49" s="52">
        <v>6</v>
      </c>
      <c r="AF49" s="53" t="s">
        <v>110</v>
      </c>
      <c r="AG49" s="54">
        <v>6842.5</v>
      </c>
      <c r="AH49" s="54">
        <f t="shared" si="4"/>
        <v>41055</v>
      </c>
      <c r="AI49" s="55"/>
      <c r="AK49" s="51" t="s">
        <v>123</v>
      </c>
      <c r="AL49" s="52">
        <v>6</v>
      </c>
      <c r="AM49" s="53" t="s">
        <v>110</v>
      </c>
      <c r="AN49" s="54">
        <v>6842.5</v>
      </c>
      <c r="AO49" s="54">
        <f t="shared" si="5"/>
        <v>41055</v>
      </c>
      <c r="AP49" s="55"/>
      <c r="AR49" s="51" t="s">
        <v>123</v>
      </c>
      <c r="AS49" s="52">
        <v>6</v>
      </c>
      <c r="AT49" s="53" t="s">
        <v>110</v>
      </c>
      <c r="AU49" s="54">
        <v>6842.5</v>
      </c>
      <c r="AV49" s="54">
        <f t="shared" si="6"/>
        <v>41055</v>
      </c>
      <c r="AW49" s="212"/>
      <c r="AY49" s="51" t="s">
        <v>123</v>
      </c>
      <c r="AZ49" s="52">
        <v>6</v>
      </c>
      <c r="BA49" s="53" t="s">
        <v>110</v>
      </c>
      <c r="BB49" s="54">
        <v>6842.5</v>
      </c>
      <c r="BC49" s="54">
        <f t="shared" si="7"/>
        <v>41055</v>
      </c>
      <c r="BD49" s="55"/>
      <c r="BF49" s="51" t="s">
        <v>123</v>
      </c>
      <c r="BG49" s="52">
        <v>6</v>
      </c>
      <c r="BH49" s="53" t="s">
        <v>110</v>
      </c>
      <c r="BI49" s="54">
        <v>6842.5</v>
      </c>
      <c r="BJ49" s="205">
        <f t="shared" si="8"/>
        <v>41055</v>
      </c>
      <c r="BK49" s="55"/>
      <c r="BM49" s="51" t="s">
        <v>119</v>
      </c>
      <c r="BN49" s="52">
        <v>4</v>
      </c>
      <c r="BO49" s="53" t="s">
        <v>110</v>
      </c>
      <c r="BP49" s="54">
        <v>2023000</v>
      </c>
      <c r="BQ49" s="54">
        <f t="shared" si="9"/>
        <v>8092000</v>
      </c>
      <c r="BR49" s="55"/>
      <c r="BT49" s="51" t="s">
        <v>119</v>
      </c>
      <c r="BU49" s="52">
        <v>4</v>
      </c>
      <c r="BV49" s="53" t="s">
        <v>110</v>
      </c>
      <c r="BW49" s="54">
        <v>2023000</v>
      </c>
      <c r="BX49" s="54">
        <f t="shared" si="10"/>
        <v>8092000</v>
      </c>
      <c r="BY49" s="55"/>
      <c r="CA49" s="51" t="s">
        <v>118</v>
      </c>
      <c r="CB49" s="52">
        <v>4</v>
      </c>
      <c r="CC49" s="53" t="s">
        <v>110</v>
      </c>
      <c r="CD49" s="54">
        <v>499800</v>
      </c>
      <c r="CE49" s="54">
        <f t="shared" si="11"/>
        <v>1999200</v>
      </c>
      <c r="CF49" s="55"/>
      <c r="CH49" s="51" t="s">
        <v>118</v>
      </c>
      <c r="CI49" s="52">
        <v>4</v>
      </c>
      <c r="CJ49" s="53" t="s">
        <v>110</v>
      </c>
      <c r="CK49" s="54">
        <v>499800</v>
      </c>
      <c r="CL49" s="54">
        <f t="shared" si="12"/>
        <v>1999200</v>
      </c>
      <c r="CM49" s="55"/>
      <c r="CO49" s="51" t="s">
        <v>118</v>
      </c>
      <c r="CP49" s="52">
        <v>4</v>
      </c>
      <c r="CQ49" s="53" t="s">
        <v>110</v>
      </c>
      <c r="CR49" s="54">
        <v>499800</v>
      </c>
      <c r="CS49" s="54">
        <f t="shared" si="13"/>
        <v>1999200</v>
      </c>
      <c r="CT49" s="55"/>
      <c r="CV49" s="51" t="s">
        <v>118</v>
      </c>
      <c r="CW49" s="52">
        <v>4</v>
      </c>
      <c r="CX49" s="53" t="s">
        <v>110</v>
      </c>
      <c r="CY49" s="54">
        <v>499800</v>
      </c>
      <c r="CZ49" s="54">
        <f t="shared" si="14"/>
        <v>1999200</v>
      </c>
      <c r="DA49" s="55"/>
    </row>
    <row r="50" spans="1:105">
      <c r="B50" s="51" t="s">
        <v>124</v>
      </c>
      <c r="C50" s="52">
        <v>5</v>
      </c>
      <c r="D50" s="53" t="s">
        <v>110</v>
      </c>
      <c r="E50" s="54">
        <v>2975000</v>
      </c>
      <c r="F50" s="54">
        <f t="shared" si="0"/>
        <v>14875000</v>
      </c>
      <c r="G50" s="55"/>
      <c r="I50" s="51" t="s">
        <v>124</v>
      </c>
      <c r="J50" s="52">
        <v>5</v>
      </c>
      <c r="K50" s="53" t="s">
        <v>110</v>
      </c>
      <c r="L50" s="54">
        <v>2975000</v>
      </c>
      <c r="M50" s="54">
        <f t="shared" si="1"/>
        <v>14875000</v>
      </c>
      <c r="N50" s="55"/>
      <c r="P50" s="51" t="s">
        <v>124</v>
      </c>
      <c r="Q50" s="52">
        <v>5</v>
      </c>
      <c r="R50" s="53" t="s">
        <v>110</v>
      </c>
      <c r="S50" s="54">
        <v>2975000</v>
      </c>
      <c r="T50" s="54">
        <f t="shared" si="2"/>
        <v>14875000</v>
      </c>
      <c r="U50" s="55"/>
      <c r="W50" s="51" t="s">
        <v>124</v>
      </c>
      <c r="X50" s="52">
        <v>5</v>
      </c>
      <c r="Y50" s="53" t="s">
        <v>110</v>
      </c>
      <c r="Z50" s="54">
        <v>2975000</v>
      </c>
      <c r="AA50" s="54">
        <f t="shared" si="3"/>
        <v>14875000</v>
      </c>
      <c r="AB50" s="212"/>
      <c r="AD50" s="51" t="s">
        <v>124</v>
      </c>
      <c r="AE50" s="52">
        <v>5</v>
      </c>
      <c r="AF50" s="53" t="s">
        <v>110</v>
      </c>
      <c r="AG50" s="54">
        <v>2975000</v>
      </c>
      <c r="AH50" s="54">
        <f t="shared" si="4"/>
        <v>14875000</v>
      </c>
      <c r="AI50" s="55"/>
      <c r="AK50" s="51" t="s">
        <v>124</v>
      </c>
      <c r="AL50" s="52">
        <v>5</v>
      </c>
      <c r="AM50" s="53" t="s">
        <v>110</v>
      </c>
      <c r="AN50" s="54">
        <v>2975000</v>
      </c>
      <c r="AO50" s="54">
        <f t="shared" si="5"/>
        <v>14875000</v>
      </c>
      <c r="AP50" s="55"/>
      <c r="AR50" s="51" t="s">
        <v>124</v>
      </c>
      <c r="AS50" s="52">
        <v>5</v>
      </c>
      <c r="AT50" s="53" t="s">
        <v>110</v>
      </c>
      <c r="AU50" s="54">
        <v>2975000</v>
      </c>
      <c r="AV50" s="54">
        <f t="shared" si="6"/>
        <v>14875000</v>
      </c>
      <c r="AW50" s="212"/>
      <c r="AY50" s="51" t="s">
        <v>124</v>
      </c>
      <c r="AZ50" s="52">
        <v>5</v>
      </c>
      <c r="BA50" s="53" t="s">
        <v>110</v>
      </c>
      <c r="BB50" s="54">
        <v>2975000</v>
      </c>
      <c r="BC50" s="54">
        <f t="shared" si="7"/>
        <v>14875000</v>
      </c>
      <c r="BD50" s="55"/>
      <c r="BF50" s="51" t="s">
        <v>124</v>
      </c>
      <c r="BG50" s="52">
        <v>5</v>
      </c>
      <c r="BH50" s="53" t="s">
        <v>110</v>
      </c>
      <c r="BI50" s="54">
        <v>2975000</v>
      </c>
      <c r="BJ50" s="205">
        <f t="shared" si="8"/>
        <v>14875000</v>
      </c>
      <c r="BK50" s="55"/>
      <c r="BM50" s="51" t="s">
        <v>125</v>
      </c>
      <c r="BN50" s="52">
        <v>5</v>
      </c>
      <c r="BO50" s="53" t="s">
        <v>110</v>
      </c>
      <c r="BP50" s="54">
        <v>14280000</v>
      </c>
      <c r="BQ50" s="54">
        <f t="shared" si="9"/>
        <v>71400000</v>
      </c>
      <c r="BR50" s="55"/>
      <c r="BT50" s="51" t="s">
        <v>125</v>
      </c>
      <c r="BU50" s="52">
        <v>5</v>
      </c>
      <c r="BV50" s="53" t="s">
        <v>110</v>
      </c>
      <c r="BW50" s="54">
        <v>14280000</v>
      </c>
      <c r="BX50" s="54">
        <f t="shared" si="10"/>
        <v>71400000</v>
      </c>
      <c r="BY50" s="55"/>
      <c r="CA50" s="51" t="s">
        <v>125</v>
      </c>
      <c r="CB50" s="52">
        <v>5</v>
      </c>
      <c r="CC50" s="53" t="s">
        <v>110</v>
      </c>
      <c r="CD50" s="54">
        <v>14280000</v>
      </c>
      <c r="CE50" s="54">
        <f t="shared" si="11"/>
        <v>71400000</v>
      </c>
      <c r="CF50" s="55"/>
      <c r="CH50" s="51" t="s">
        <v>125</v>
      </c>
      <c r="CI50" s="52">
        <v>5</v>
      </c>
      <c r="CJ50" s="53" t="s">
        <v>110</v>
      </c>
      <c r="CK50" s="54">
        <v>14280000</v>
      </c>
      <c r="CL50" s="54">
        <f t="shared" si="12"/>
        <v>71400000</v>
      </c>
      <c r="CM50" s="55"/>
      <c r="CO50" s="51" t="s">
        <v>125</v>
      </c>
      <c r="CP50" s="52">
        <v>5</v>
      </c>
      <c r="CQ50" s="53" t="s">
        <v>110</v>
      </c>
      <c r="CR50" s="54">
        <v>14280000</v>
      </c>
      <c r="CS50" s="54">
        <f t="shared" si="13"/>
        <v>71400000</v>
      </c>
      <c r="CT50" s="55"/>
      <c r="CV50" s="51" t="s">
        <v>125</v>
      </c>
      <c r="CW50" s="52">
        <v>5</v>
      </c>
      <c r="CX50" s="53" t="s">
        <v>110</v>
      </c>
      <c r="CY50" s="54">
        <v>14280000</v>
      </c>
      <c r="CZ50" s="54">
        <f t="shared" si="14"/>
        <v>71400000</v>
      </c>
      <c r="DA50" s="55"/>
    </row>
    <row r="51" spans="1:105">
      <c r="B51" s="51" t="s">
        <v>126</v>
      </c>
      <c r="C51" s="52">
        <v>0</v>
      </c>
      <c r="D51" s="53" t="s">
        <v>49</v>
      </c>
      <c r="E51" s="54" t="s">
        <v>49</v>
      </c>
      <c r="F51" s="54">
        <f t="shared" si="0"/>
        <v>0</v>
      </c>
      <c r="G51" s="55"/>
      <c r="I51" s="51" t="s">
        <v>126</v>
      </c>
      <c r="J51" s="52">
        <v>0</v>
      </c>
      <c r="K51" s="53" t="s">
        <v>49</v>
      </c>
      <c r="L51" s="54" t="s">
        <v>49</v>
      </c>
      <c r="M51" s="54">
        <f t="shared" si="1"/>
        <v>0</v>
      </c>
      <c r="N51" s="55"/>
      <c r="P51" s="51" t="s">
        <v>126</v>
      </c>
      <c r="Q51" s="52">
        <v>0</v>
      </c>
      <c r="R51" s="53" t="s">
        <v>49</v>
      </c>
      <c r="S51" s="54" t="s">
        <v>49</v>
      </c>
      <c r="T51" s="54">
        <f t="shared" si="2"/>
        <v>0</v>
      </c>
      <c r="U51" s="55"/>
      <c r="W51" s="51" t="s">
        <v>126</v>
      </c>
      <c r="X51" s="52">
        <v>0</v>
      </c>
      <c r="Y51" s="53" t="s">
        <v>49</v>
      </c>
      <c r="Z51" s="54" t="s">
        <v>49</v>
      </c>
      <c r="AA51" s="54">
        <f t="shared" si="3"/>
        <v>0</v>
      </c>
      <c r="AB51" s="212"/>
      <c r="AD51" s="51" t="s">
        <v>126</v>
      </c>
      <c r="AE51" s="52">
        <v>0</v>
      </c>
      <c r="AF51" s="53" t="s">
        <v>49</v>
      </c>
      <c r="AG51" s="54" t="s">
        <v>49</v>
      </c>
      <c r="AH51" s="54">
        <f t="shared" si="4"/>
        <v>0</v>
      </c>
      <c r="AI51" s="55"/>
      <c r="AK51" s="51" t="s">
        <v>126</v>
      </c>
      <c r="AL51" s="52">
        <v>0</v>
      </c>
      <c r="AM51" s="53" t="s">
        <v>49</v>
      </c>
      <c r="AN51" s="54" t="s">
        <v>49</v>
      </c>
      <c r="AO51" s="54">
        <f t="shared" si="5"/>
        <v>0</v>
      </c>
      <c r="AP51" s="55"/>
      <c r="AR51" s="51" t="s">
        <v>126</v>
      </c>
      <c r="AS51" s="52">
        <v>0</v>
      </c>
      <c r="AT51" s="53" t="s">
        <v>49</v>
      </c>
      <c r="AU51" s="54" t="s">
        <v>49</v>
      </c>
      <c r="AV51" s="54">
        <f t="shared" si="6"/>
        <v>0</v>
      </c>
      <c r="AW51" s="212"/>
      <c r="AY51" s="51" t="s">
        <v>126</v>
      </c>
      <c r="AZ51" s="52">
        <v>0</v>
      </c>
      <c r="BA51" s="53" t="s">
        <v>49</v>
      </c>
      <c r="BB51" s="54" t="s">
        <v>49</v>
      </c>
      <c r="BC51" s="54">
        <f t="shared" si="7"/>
        <v>0</v>
      </c>
      <c r="BD51" s="55"/>
      <c r="BF51" s="51" t="s">
        <v>126</v>
      </c>
      <c r="BG51" s="52">
        <v>0</v>
      </c>
      <c r="BH51" s="53" t="s">
        <v>49</v>
      </c>
      <c r="BI51" s="54" t="s">
        <v>49</v>
      </c>
      <c r="BJ51" s="205">
        <f t="shared" si="8"/>
        <v>0</v>
      </c>
      <c r="BK51" s="55"/>
      <c r="BM51" s="51" t="s">
        <v>126</v>
      </c>
      <c r="BN51" s="52">
        <v>0</v>
      </c>
      <c r="BO51" s="53" t="s">
        <v>49</v>
      </c>
      <c r="BP51" s="54" t="s">
        <v>49</v>
      </c>
      <c r="BQ51" s="54">
        <f t="shared" si="9"/>
        <v>0</v>
      </c>
      <c r="BR51" s="55"/>
      <c r="BT51" s="51" t="s">
        <v>126</v>
      </c>
      <c r="BU51" s="52">
        <v>0</v>
      </c>
      <c r="BV51" s="53" t="s">
        <v>49</v>
      </c>
      <c r="BW51" s="54" t="s">
        <v>49</v>
      </c>
      <c r="BX51" s="54">
        <f t="shared" si="10"/>
        <v>0</v>
      </c>
      <c r="BY51" s="55"/>
      <c r="CA51" s="51" t="s">
        <v>126</v>
      </c>
      <c r="CB51" s="52">
        <v>0</v>
      </c>
      <c r="CC51" s="53" t="s">
        <v>49</v>
      </c>
      <c r="CD51" s="54" t="s">
        <v>49</v>
      </c>
      <c r="CE51" s="54">
        <f t="shared" si="11"/>
        <v>0</v>
      </c>
      <c r="CF51" s="55"/>
      <c r="CH51" s="51" t="s">
        <v>126</v>
      </c>
      <c r="CI51" s="52">
        <v>0</v>
      </c>
      <c r="CJ51" s="53" t="s">
        <v>49</v>
      </c>
      <c r="CK51" s="54" t="s">
        <v>49</v>
      </c>
      <c r="CL51" s="54">
        <f t="shared" si="12"/>
        <v>0</v>
      </c>
      <c r="CM51" s="55"/>
      <c r="CO51" s="51" t="s">
        <v>126</v>
      </c>
      <c r="CP51" s="52">
        <v>5</v>
      </c>
      <c r="CQ51" s="53" t="s">
        <v>49</v>
      </c>
      <c r="CR51" s="54" t="s">
        <v>49</v>
      </c>
      <c r="CS51" s="54">
        <f t="shared" si="13"/>
        <v>0</v>
      </c>
      <c r="CT51" s="55"/>
      <c r="CV51" s="51" t="s">
        <v>126</v>
      </c>
      <c r="CW51" s="52">
        <v>5</v>
      </c>
      <c r="CX51" s="53" t="s">
        <v>49</v>
      </c>
      <c r="CY51" s="54" t="s">
        <v>49</v>
      </c>
      <c r="CZ51" s="54">
        <f t="shared" si="14"/>
        <v>0</v>
      </c>
      <c r="DA51" s="55"/>
    </row>
    <row r="52" spans="1:105">
      <c r="B52" s="51" t="s">
        <v>127</v>
      </c>
      <c r="C52" s="52">
        <v>0</v>
      </c>
      <c r="D52" s="53" t="s">
        <v>110</v>
      </c>
      <c r="E52" s="54">
        <v>42840000</v>
      </c>
      <c r="F52" s="54">
        <f t="shared" si="0"/>
        <v>0</v>
      </c>
      <c r="G52" s="55"/>
      <c r="I52" s="51" t="s">
        <v>127</v>
      </c>
      <c r="J52" s="52">
        <v>0</v>
      </c>
      <c r="K52" s="53" t="s">
        <v>110</v>
      </c>
      <c r="L52" s="54">
        <v>42840000</v>
      </c>
      <c r="M52" s="54">
        <f t="shared" si="1"/>
        <v>0</v>
      </c>
      <c r="N52" s="55"/>
      <c r="P52" s="51" t="s">
        <v>127</v>
      </c>
      <c r="Q52" s="52">
        <v>0</v>
      </c>
      <c r="R52" s="53" t="s">
        <v>110</v>
      </c>
      <c r="S52" s="54">
        <v>42840000</v>
      </c>
      <c r="T52" s="54">
        <f t="shared" si="2"/>
        <v>0</v>
      </c>
      <c r="U52" s="55"/>
      <c r="W52" s="51" t="s">
        <v>127</v>
      </c>
      <c r="X52" s="52">
        <v>0</v>
      </c>
      <c r="Y52" s="53" t="s">
        <v>110</v>
      </c>
      <c r="Z52" s="54">
        <v>42840000</v>
      </c>
      <c r="AA52" s="54">
        <f t="shared" si="3"/>
        <v>0</v>
      </c>
      <c r="AB52" s="212"/>
      <c r="AD52" s="51" t="s">
        <v>127</v>
      </c>
      <c r="AE52" s="52">
        <v>0</v>
      </c>
      <c r="AF52" s="53" t="s">
        <v>110</v>
      </c>
      <c r="AG52" s="54">
        <v>42840000</v>
      </c>
      <c r="AH52" s="54">
        <f t="shared" si="4"/>
        <v>0</v>
      </c>
      <c r="AI52" s="55"/>
      <c r="AK52" s="51" t="s">
        <v>127</v>
      </c>
      <c r="AL52" s="52">
        <v>0</v>
      </c>
      <c r="AM52" s="53" t="s">
        <v>110</v>
      </c>
      <c r="AN52" s="54">
        <v>42840000</v>
      </c>
      <c r="AO52" s="54">
        <f t="shared" si="5"/>
        <v>0</v>
      </c>
      <c r="AP52" s="55"/>
      <c r="AR52" s="51" t="s">
        <v>127</v>
      </c>
      <c r="AS52" s="52">
        <v>0</v>
      </c>
      <c r="AT52" s="53" t="s">
        <v>110</v>
      </c>
      <c r="AU52" s="54">
        <v>42840000</v>
      </c>
      <c r="AV52" s="54">
        <f t="shared" si="6"/>
        <v>0</v>
      </c>
      <c r="AW52" s="212"/>
      <c r="AY52" s="51" t="s">
        <v>127</v>
      </c>
      <c r="AZ52" s="52">
        <v>0</v>
      </c>
      <c r="BA52" s="53" t="s">
        <v>110</v>
      </c>
      <c r="BB52" s="54">
        <v>42840000</v>
      </c>
      <c r="BC52" s="54">
        <f t="shared" si="7"/>
        <v>0</v>
      </c>
      <c r="BD52" s="55"/>
      <c r="BF52" s="51" t="s">
        <v>127</v>
      </c>
      <c r="BG52" s="52">
        <v>0</v>
      </c>
      <c r="BH52" s="53" t="s">
        <v>110</v>
      </c>
      <c r="BI52" s="54">
        <v>42840000</v>
      </c>
      <c r="BJ52" s="205">
        <f t="shared" si="8"/>
        <v>0</v>
      </c>
      <c r="BK52" s="55"/>
      <c r="BM52" s="51" t="s">
        <v>127</v>
      </c>
      <c r="BN52" s="52">
        <v>0</v>
      </c>
      <c r="BO52" s="53" t="s">
        <v>110</v>
      </c>
      <c r="BP52" s="54">
        <v>42840000</v>
      </c>
      <c r="BQ52" s="54">
        <f t="shared" si="9"/>
        <v>0</v>
      </c>
      <c r="BR52" s="55"/>
      <c r="BT52" s="51" t="s">
        <v>127</v>
      </c>
      <c r="BU52" s="52">
        <v>0</v>
      </c>
      <c r="BV52" s="53" t="s">
        <v>110</v>
      </c>
      <c r="BW52" s="54">
        <v>42840000</v>
      </c>
      <c r="BX52" s="54">
        <f t="shared" si="10"/>
        <v>0</v>
      </c>
      <c r="BY52" s="55"/>
      <c r="CA52" s="51" t="s">
        <v>127</v>
      </c>
      <c r="CB52" s="52">
        <v>0</v>
      </c>
      <c r="CC52" s="53" t="s">
        <v>110</v>
      </c>
      <c r="CD52" s="54">
        <v>42840000</v>
      </c>
      <c r="CE52" s="54">
        <f t="shared" si="11"/>
        <v>0</v>
      </c>
      <c r="CF52" s="55"/>
      <c r="CH52" s="51" t="s">
        <v>127</v>
      </c>
      <c r="CI52" s="52">
        <v>0</v>
      </c>
      <c r="CJ52" s="53" t="s">
        <v>110</v>
      </c>
      <c r="CK52" s="54">
        <v>42840000</v>
      </c>
      <c r="CL52" s="54">
        <f t="shared" si="12"/>
        <v>0</v>
      </c>
      <c r="CM52" s="55"/>
      <c r="CO52" s="51" t="s">
        <v>127</v>
      </c>
      <c r="CP52" s="52">
        <v>0</v>
      </c>
      <c r="CQ52" s="53" t="s">
        <v>110</v>
      </c>
      <c r="CR52" s="54">
        <v>42840000</v>
      </c>
      <c r="CS52" s="54">
        <f t="shared" si="13"/>
        <v>0</v>
      </c>
      <c r="CT52" s="55"/>
      <c r="CV52" s="51" t="s">
        <v>127</v>
      </c>
      <c r="CW52" s="52">
        <v>0</v>
      </c>
      <c r="CX52" s="53" t="s">
        <v>110</v>
      </c>
      <c r="CY52" s="54">
        <v>42840000</v>
      </c>
      <c r="CZ52" s="54">
        <f t="shared" si="14"/>
        <v>0</v>
      </c>
      <c r="DA52" s="55"/>
    </row>
    <row r="53" spans="1:105">
      <c r="B53" s="51" t="s">
        <v>128</v>
      </c>
      <c r="C53" s="52">
        <v>0</v>
      </c>
      <c r="D53" s="53" t="s">
        <v>77</v>
      </c>
      <c r="E53" s="54">
        <v>53550000</v>
      </c>
      <c r="F53" s="54">
        <f t="shared" si="0"/>
        <v>0</v>
      </c>
      <c r="G53" s="55"/>
      <c r="I53" s="51" t="s">
        <v>128</v>
      </c>
      <c r="J53" s="52">
        <v>0</v>
      </c>
      <c r="K53" s="53" t="s">
        <v>77</v>
      </c>
      <c r="L53" s="54">
        <v>53550000</v>
      </c>
      <c r="M53" s="54">
        <f t="shared" si="1"/>
        <v>0</v>
      </c>
      <c r="N53" s="55"/>
      <c r="P53" s="51" t="s">
        <v>128</v>
      </c>
      <c r="Q53" s="52">
        <v>0</v>
      </c>
      <c r="R53" s="53" t="s">
        <v>77</v>
      </c>
      <c r="S53" s="54">
        <v>53550000</v>
      </c>
      <c r="T53" s="54">
        <f t="shared" si="2"/>
        <v>0</v>
      </c>
      <c r="U53" s="55"/>
      <c r="W53" s="51" t="s">
        <v>128</v>
      </c>
      <c r="X53" s="52">
        <v>0</v>
      </c>
      <c r="Y53" s="53" t="s">
        <v>77</v>
      </c>
      <c r="Z53" s="54">
        <v>53550000</v>
      </c>
      <c r="AA53" s="54">
        <f t="shared" si="3"/>
        <v>0</v>
      </c>
      <c r="AB53" s="212"/>
      <c r="AD53" s="51" t="s">
        <v>128</v>
      </c>
      <c r="AE53" s="52">
        <v>0</v>
      </c>
      <c r="AF53" s="53" t="s">
        <v>77</v>
      </c>
      <c r="AG53" s="54">
        <v>53550000</v>
      </c>
      <c r="AH53" s="54">
        <f t="shared" si="4"/>
        <v>0</v>
      </c>
      <c r="AI53" s="55"/>
      <c r="AK53" s="51" t="s">
        <v>128</v>
      </c>
      <c r="AL53" s="52">
        <v>0</v>
      </c>
      <c r="AM53" s="53" t="s">
        <v>77</v>
      </c>
      <c r="AN53" s="54">
        <v>53550000</v>
      </c>
      <c r="AO53" s="54">
        <f t="shared" si="5"/>
        <v>0</v>
      </c>
      <c r="AP53" s="55"/>
      <c r="AR53" s="51" t="s">
        <v>128</v>
      </c>
      <c r="AS53" s="52">
        <v>0</v>
      </c>
      <c r="AT53" s="53" t="s">
        <v>77</v>
      </c>
      <c r="AU53" s="54">
        <v>53550000</v>
      </c>
      <c r="AV53" s="54">
        <f t="shared" si="6"/>
        <v>0</v>
      </c>
      <c r="AW53" s="212"/>
      <c r="AY53" s="51" t="s">
        <v>128</v>
      </c>
      <c r="AZ53" s="52">
        <v>0</v>
      </c>
      <c r="BA53" s="53" t="s">
        <v>77</v>
      </c>
      <c r="BB53" s="54">
        <v>53550000</v>
      </c>
      <c r="BC53" s="54">
        <f t="shared" si="7"/>
        <v>0</v>
      </c>
      <c r="BD53" s="55"/>
      <c r="BF53" s="51" t="s">
        <v>128</v>
      </c>
      <c r="BG53" s="52">
        <v>0</v>
      </c>
      <c r="BH53" s="53" t="s">
        <v>77</v>
      </c>
      <c r="BI53" s="54">
        <v>53550000</v>
      </c>
      <c r="BJ53" s="205">
        <f t="shared" si="8"/>
        <v>0</v>
      </c>
      <c r="BK53" s="55"/>
      <c r="BM53" s="51" t="s">
        <v>128</v>
      </c>
      <c r="BN53" s="52">
        <v>0</v>
      </c>
      <c r="BO53" s="53" t="s">
        <v>77</v>
      </c>
      <c r="BP53" s="54">
        <v>53550000</v>
      </c>
      <c r="BQ53" s="54">
        <f t="shared" si="9"/>
        <v>0</v>
      </c>
      <c r="BR53" s="55"/>
      <c r="BT53" s="51" t="s">
        <v>128</v>
      </c>
      <c r="BU53" s="52">
        <v>0</v>
      </c>
      <c r="BV53" s="53" t="s">
        <v>77</v>
      </c>
      <c r="BW53" s="54">
        <v>53550000</v>
      </c>
      <c r="BX53" s="54">
        <f t="shared" si="10"/>
        <v>0</v>
      </c>
      <c r="BY53" s="55"/>
      <c r="CA53" s="51" t="s">
        <v>128</v>
      </c>
      <c r="CB53" s="52">
        <v>0</v>
      </c>
      <c r="CC53" s="53" t="s">
        <v>77</v>
      </c>
      <c r="CD53" s="54">
        <v>53550000</v>
      </c>
      <c r="CE53" s="54">
        <f t="shared" si="11"/>
        <v>0</v>
      </c>
      <c r="CF53" s="55"/>
      <c r="CH53" s="51" t="s">
        <v>128</v>
      </c>
      <c r="CI53" s="52">
        <v>0</v>
      </c>
      <c r="CJ53" s="53" t="s">
        <v>77</v>
      </c>
      <c r="CK53" s="54">
        <v>53550000</v>
      </c>
      <c r="CL53" s="54">
        <f t="shared" si="12"/>
        <v>0</v>
      </c>
      <c r="CM53" s="55"/>
      <c r="CO53" s="51" t="s">
        <v>128</v>
      </c>
      <c r="CP53" s="52">
        <v>0</v>
      </c>
      <c r="CQ53" s="53" t="s">
        <v>77</v>
      </c>
      <c r="CR53" s="54">
        <v>53550000</v>
      </c>
      <c r="CS53" s="54">
        <f t="shared" si="13"/>
        <v>0</v>
      </c>
      <c r="CT53" s="55"/>
      <c r="CV53" s="51" t="s">
        <v>128</v>
      </c>
      <c r="CW53" s="52">
        <v>0</v>
      </c>
      <c r="CX53" s="53" t="s">
        <v>77</v>
      </c>
      <c r="CY53" s="54">
        <v>53550000</v>
      </c>
      <c r="CZ53" s="54">
        <f t="shared" si="14"/>
        <v>0</v>
      </c>
      <c r="DA53" s="55"/>
    </row>
    <row r="54" spans="1:105">
      <c r="B54" s="51" t="s">
        <v>129</v>
      </c>
      <c r="C54" s="52">
        <v>1</v>
      </c>
      <c r="D54" s="53" t="s">
        <v>77</v>
      </c>
      <c r="E54" s="54">
        <v>297500</v>
      </c>
      <c r="F54" s="54">
        <f t="shared" si="0"/>
        <v>297500</v>
      </c>
      <c r="G54" s="55"/>
      <c r="I54" s="51" t="s">
        <v>129</v>
      </c>
      <c r="J54" s="52">
        <v>1</v>
      </c>
      <c r="K54" s="53" t="s">
        <v>77</v>
      </c>
      <c r="L54" s="54">
        <v>297500</v>
      </c>
      <c r="M54" s="54">
        <f t="shared" si="1"/>
        <v>297500</v>
      </c>
      <c r="N54" s="55"/>
      <c r="P54" s="51" t="s">
        <v>129</v>
      </c>
      <c r="Q54" s="52">
        <v>1</v>
      </c>
      <c r="R54" s="53" t="s">
        <v>77</v>
      </c>
      <c r="S54" s="54">
        <v>297500</v>
      </c>
      <c r="T54" s="54">
        <f t="shared" si="2"/>
        <v>297500</v>
      </c>
      <c r="U54" s="55"/>
      <c r="W54" s="51" t="s">
        <v>129</v>
      </c>
      <c r="X54" s="52">
        <v>1</v>
      </c>
      <c r="Y54" s="53" t="s">
        <v>77</v>
      </c>
      <c r="Z54" s="54">
        <v>297500</v>
      </c>
      <c r="AA54" s="54">
        <f t="shared" si="3"/>
        <v>297500</v>
      </c>
      <c r="AB54" s="212"/>
      <c r="AD54" s="51" t="s">
        <v>129</v>
      </c>
      <c r="AE54" s="52">
        <v>1</v>
      </c>
      <c r="AF54" s="53" t="s">
        <v>77</v>
      </c>
      <c r="AG54" s="54">
        <v>297500</v>
      </c>
      <c r="AH54" s="54">
        <f t="shared" si="4"/>
        <v>297500</v>
      </c>
      <c r="AI54" s="55"/>
      <c r="AK54" s="51" t="s">
        <v>129</v>
      </c>
      <c r="AL54" s="52">
        <v>1</v>
      </c>
      <c r="AM54" s="53" t="s">
        <v>77</v>
      </c>
      <c r="AN54" s="54">
        <v>297500</v>
      </c>
      <c r="AO54" s="54">
        <f t="shared" si="5"/>
        <v>297500</v>
      </c>
      <c r="AP54" s="55"/>
      <c r="AR54" s="51" t="s">
        <v>129</v>
      </c>
      <c r="AS54" s="52">
        <v>1</v>
      </c>
      <c r="AT54" s="53" t="s">
        <v>77</v>
      </c>
      <c r="AU54" s="54">
        <v>297500</v>
      </c>
      <c r="AV54" s="54">
        <f t="shared" si="6"/>
        <v>297500</v>
      </c>
      <c r="AW54" s="212"/>
      <c r="AY54" s="51" t="s">
        <v>129</v>
      </c>
      <c r="AZ54" s="52">
        <v>1</v>
      </c>
      <c r="BA54" s="53" t="s">
        <v>77</v>
      </c>
      <c r="BB54" s="54">
        <v>297500</v>
      </c>
      <c r="BC54" s="54">
        <f t="shared" si="7"/>
        <v>297500</v>
      </c>
      <c r="BD54" s="55"/>
      <c r="BF54" s="51" t="s">
        <v>129</v>
      </c>
      <c r="BG54" s="52">
        <v>1</v>
      </c>
      <c r="BH54" s="53" t="s">
        <v>77</v>
      </c>
      <c r="BI54" s="54">
        <v>297500</v>
      </c>
      <c r="BJ54" s="205">
        <f t="shared" si="8"/>
        <v>297500</v>
      </c>
      <c r="BK54" s="55"/>
      <c r="BM54" s="51" t="s">
        <v>129</v>
      </c>
      <c r="BN54" s="52">
        <v>1</v>
      </c>
      <c r="BO54" s="53" t="s">
        <v>77</v>
      </c>
      <c r="BP54" s="54">
        <v>297500</v>
      </c>
      <c r="BQ54" s="54">
        <f t="shared" si="9"/>
        <v>297500</v>
      </c>
      <c r="BR54" s="55"/>
      <c r="BT54" s="51" t="s">
        <v>129</v>
      </c>
      <c r="BU54" s="52">
        <v>1</v>
      </c>
      <c r="BV54" s="53" t="s">
        <v>77</v>
      </c>
      <c r="BW54" s="54">
        <v>297500</v>
      </c>
      <c r="BX54" s="54">
        <f t="shared" si="10"/>
        <v>297500</v>
      </c>
      <c r="BY54" s="55"/>
      <c r="CA54" s="51" t="s">
        <v>129</v>
      </c>
      <c r="CB54" s="52">
        <v>1</v>
      </c>
      <c r="CC54" s="53" t="s">
        <v>77</v>
      </c>
      <c r="CD54" s="54">
        <v>297500</v>
      </c>
      <c r="CE54" s="54">
        <f t="shared" si="11"/>
        <v>297500</v>
      </c>
      <c r="CF54" s="55"/>
      <c r="CH54" s="51" t="s">
        <v>129</v>
      </c>
      <c r="CI54" s="52">
        <v>1</v>
      </c>
      <c r="CJ54" s="53" t="s">
        <v>77</v>
      </c>
      <c r="CK54" s="54">
        <v>297500</v>
      </c>
      <c r="CL54" s="54">
        <f t="shared" si="12"/>
        <v>297500</v>
      </c>
      <c r="CM54" s="55"/>
      <c r="CO54" s="51" t="s">
        <v>129</v>
      </c>
      <c r="CP54" s="52">
        <v>1</v>
      </c>
      <c r="CQ54" s="53" t="s">
        <v>77</v>
      </c>
      <c r="CR54" s="54">
        <v>297500</v>
      </c>
      <c r="CS54" s="54">
        <f t="shared" si="13"/>
        <v>297500</v>
      </c>
      <c r="CT54" s="55"/>
      <c r="CV54" s="51" t="s">
        <v>129</v>
      </c>
      <c r="CW54" s="52">
        <v>1</v>
      </c>
      <c r="CX54" s="53" t="s">
        <v>77</v>
      </c>
      <c r="CY54" s="54">
        <v>297500</v>
      </c>
      <c r="CZ54" s="54">
        <f t="shared" si="14"/>
        <v>297500</v>
      </c>
      <c r="DA54" s="55"/>
    </row>
    <row r="55" spans="1:105">
      <c r="B55" s="51" t="s">
        <v>130</v>
      </c>
      <c r="C55" s="52">
        <v>0</v>
      </c>
      <c r="D55" s="53" t="s">
        <v>77</v>
      </c>
      <c r="E55" s="54">
        <v>175715400</v>
      </c>
      <c r="F55" s="54">
        <f t="shared" si="0"/>
        <v>0</v>
      </c>
      <c r="G55" s="55"/>
      <c r="I55" s="51" t="s">
        <v>130</v>
      </c>
      <c r="J55" s="52">
        <v>0</v>
      </c>
      <c r="K55" s="53" t="s">
        <v>77</v>
      </c>
      <c r="L55" s="54">
        <v>175715400</v>
      </c>
      <c r="M55" s="54">
        <f t="shared" si="1"/>
        <v>0</v>
      </c>
      <c r="N55" s="55"/>
      <c r="P55" s="51" t="s">
        <v>130</v>
      </c>
      <c r="Q55" s="52">
        <v>0</v>
      </c>
      <c r="R55" s="53" t="s">
        <v>77</v>
      </c>
      <c r="S55" s="54">
        <v>175715400</v>
      </c>
      <c r="T55" s="54">
        <f t="shared" si="2"/>
        <v>0</v>
      </c>
      <c r="U55" s="55"/>
      <c r="W55" s="51" t="s">
        <v>130</v>
      </c>
      <c r="X55" s="52">
        <v>0</v>
      </c>
      <c r="Y55" s="53" t="s">
        <v>77</v>
      </c>
      <c r="Z55" s="54">
        <v>175715400</v>
      </c>
      <c r="AA55" s="54">
        <f t="shared" si="3"/>
        <v>0</v>
      </c>
      <c r="AB55" s="212"/>
      <c r="AD55" s="51" t="s">
        <v>130</v>
      </c>
      <c r="AE55" s="52">
        <v>0</v>
      </c>
      <c r="AF55" s="53" t="s">
        <v>77</v>
      </c>
      <c r="AG55" s="54">
        <v>175715400</v>
      </c>
      <c r="AH55" s="54">
        <f t="shared" si="4"/>
        <v>0</v>
      </c>
      <c r="AI55" s="55"/>
      <c r="AK55" s="51" t="s">
        <v>130</v>
      </c>
      <c r="AL55" s="52">
        <v>0</v>
      </c>
      <c r="AM55" s="53" t="s">
        <v>77</v>
      </c>
      <c r="AN55" s="54">
        <v>175715400</v>
      </c>
      <c r="AO55" s="54">
        <f t="shared" si="5"/>
        <v>0</v>
      </c>
      <c r="AP55" s="55"/>
      <c r="AR55" s="51" t="s">
        <v>130</v>
      </c>
      <c r="AS55" s="52">
        <v>0</v>
      </c>
      <c r="AT55" s="53" t="s">
        <v>77</v>
      </c>
      <c r="AU55" s="54">
        <v>175715400</v>
      </c>
      <c r="AV55" s="54">
        <f t="shared" si="6"/>
        <v>0</v>
      </c>
      <c r="AW55" s="212"/>
      <c r="AY55" s="51" t="s">
        <v>130</v>
      </c>
      <c r="AZ55" s="52">
        <v>0</v>
      </c>
      <c r="BA55" s="53" t="s">
        <v>77</v>
      </c>
      <c r="BB55" s="54">
        <v>175715400</v>
      </c>
      <c r="BC55" s="54">
        <f t="shared" si="7"/>
        <v>0</v>
      </c>
      <c r="BD55" s="55"/>
      <c r="BF55" s="51" t="s">
        <v>130</v>
      </c>
      <c r="BG55" s="52">
        <v>0</v>
      </c>
      <c r="BH55" s="53" t="s">
        <v>77</v>
      </c>
      <c r="BI55" s="54">
        <v>175715400</v>
      </c>
      <c r="BJ55" s="205">
        <f t="shared" si="8"/>
        <v>0</v>
      </c>
      <c r="BK55" s="55"/>
      <c r="BM55" s="51" t="s">
        <v>130</v>
      </c>
      <c r="BN55" s="52">
        <v>0</v>
      </c>
      <c r="BO55" s="53" t="s">
        <v>77</v>
      </c>
      <c r="BP55" s="54">
        <v>175715400</v>
      </c>
      <c r="BQ55" s="54">
        <f t="shared" si="9"/>
        <v>0</v>
      </c>
      <c r="BR55" s="55"/>
      <c r="BT55" s="51" t="s">
        <v>130</v>
      </c>
      <c r="BU55" s="52">
        <v>0</v>
      </c>
      <c r="BV55" s="53" t="s">
        <v>77</v>
      </c>
      <c r="BW55" s="54">
        <v>175715400</v>
      </c>
      <c r="BX55" s="54">
        <f t="shared" si="10"/>
        <v>0</v>
      </c>
      <c r="BY55" s="55"/>
      <c r="CA55" s="51" t="s">
        <v>130</v>
      </c>
      <c r="CB55" s="52">
        <v>0</v>
      </c>
      <c r="CC55" s="53" t="s">
        <v>77</v>
      </c>
      <c r="CD55" s="54">
        <v>175715400</v>
      </c>
      <c r="CE55" s="54">
        <f t="shared" si="11"/>
        <v>0</v>
      </c>
      <c r="CF55" s="55"/>
      <c r="CH55" s="51" t="s">
        <v>130</v>
      </c>
      <c r="CI55" s="52">
        <v>0</v>
      </c>
      <c r="CJ55" s="53" t="s">
        <v>77</v>
      </c>
      <c r="CK55" s="54">
        <v>175715400</v>
      </c>
      <c r="CL55" s="54">
        <f t="shared" si="12"/>
        <v>0</v>
      </c>
      <c r="CM55" s="55"/>
      <c r="CO55" s="51" t="s">
        <v>130</v>
      </c>
      <c r="CP55" s="52">
        <v>0</v>
      </c>
      <c r="CQ55" s="53" t="s">
        <v>77</v>
      </c>
      <c r="CR55" s="54">
        <v>175715400</v>
      </c>
      <c r="CS55" s="54">
        <f t="shared" si="13"/>
        <v>0</v>
      </c>
      <c r="CT55" s="55"/>
      <c r="CV55" s="51" t="s">
        <v>130</v>
      </c>
      <c r="CW55" s="52">
        <v>0</v>
      </c>
      <c r="CX55" s="53" t="s">
        <v>77</v>
      </c>
      <c r="CY55" s="54">
        <v>175715400</v>
      </c>
      <c r="CZ55" s="54">
        <f t="shared" si="14"/>
        <v>0</v>
      </c>
      <c r="DA55" s="55"/>
    </row>
    <row r="56" spans="1:105">
      <c r="B56" s="51" t="s">
        <v>131</v>
      </c>
      <c r="C56" s="52">
        <v>1</v>
      </c>
      <c r="D56" s="53" t="s">
        <v>77</v>
      </c>
      <c r="E56" s="54">
        <v>58905000</v>
      </c>
      <c r="F56" s="54">
        <v>58905000</v>
      </c>
      <c r="G56" s="55"/>
      <c r="I56" s="51" t="s">
        <v>132</v>
      </c>
      <c r="J56" s="52">
        <v>1</v>
      </c>
      <c r="K56" s="53" t="s">
        <v>77</v>
      </c>
      <c r="L56" s="54">
        <v>58905000</v>
      </c>
      <c r="M56" s="54">
        <f t="shared" si="1"/>
        <v>58905000</v>
      </c>
      <c r="N56" s="55"/>
      <c r="P56" s="51" t="s">
        <v>132</v>
      </c>
      <c r="Q56" s="52">
        <v>1</v>
      </c>
      <c r="R56" s="53" t="s">
        <v>77</v>
      </c>
      <c r="S56" s="54">
        <v>58905000</v>
      </c>
      <c r="T56" s="54">
        <f t="shared" si="2"/>
        <v>58905000</v>
      </c>
      <c r="U56" s="55"/>
      <c r="W56" s="51" t="s">
        <v>131</v>
      </c>
      <c r="X56" s="52">
        <v>1</v>
      </c>
      <c r="Y56" s="53" t="s">
        <v>77</v>
      </c>
      <c r="Z56" s="54">
        <v>58905000</v>
      </c>
      <c r="AA56" s="54">
        <v>58905000</v>
      </c>
      <c r="AB56" s="212"/>
      <c r="AD56" s="51" t="s">
        <v>133</v>
      </c>
      <c r="AE56" s="52">
        <v>1</v>
      </c>
      <c r="AF56" s="53" t="s">
        <v>77</v>
      </c>
      <c r="AG56" s="54">
        <v>58905000</v>
      </c>
      <c r="AH56" s="54">
        <f t="shared" si="4"/>
        <v>58905000</v>
      </c>
      <c r="AI56" s="55"/>
      <c r="AK56" s="51" t="s">
        <v>133</v>
      </c>
      <c r="AL56" s="52">
        <v>1</v>
      </c>
      <c r="AM56" s="53" t="s">
        <v>77</v>
      </c>
      <c r="AN56" s="54">
        <v>58905000</v>
      </c>
      <c r="AO56" s="54">
        <f t="shared" si="5"/>
        <v>58905000</v>
      </c>
      <c r="AP56" s="55"/>
      <c r="AR56" s="51" t="s">
        <v>133</v>
      </c>
      <c r="AS56" s="52">
        <v>1</v>
      </c>
      <c r="AT56" s="53" t="s">
        <v>77</v>
      </c>
      <c r="AU56" s="54">
        <v>58905000</v>
      </c>
      <c r="AV56" s="54">
        <f t="shared" si="6"/>
        <v>58905000</v>
      </c>
      <c r="AW56" s="212"/>
      <c r="AY56" s="51" t="s">
        <v>133</v>
      </c>
      <c r="AZ56" s="52">
        <v>1</v>
      </c>
      <c r="BA56" s="53" t="s">
        <v>77</v>
      </c>
      <c r="BB56" s="54">
        <v>58905000</v>
      </c>
      <c r="BC56" s="54">
        <f t="shared" si="7"/>
        <v>58905000</v>
      </c>
      <c r="BD56" s="55"/>
      <c r="BF56" s="51" t="s">
        <v>133</v>
      </c>
      <c r="BG56" s="52">
        <v>1</v>
      </c>
      <c r="BH56" s="53" t="s">
        <v>77</v>
      </c>
      <c r="BI56" s="54">
        <v>58905000</v>
      </c>
      <c r="BJ56" s="205">
        <f t="shared" si="8"/>
        <v>58905000</v>
      </c>
      <c r="BK56" s="55"/>
      <c r="BM56" s="51" t="s">
        <v>134</v>
      </c>
      <c r="BN56" s="52">
        <v>0</v>
      </c>
      <c r="BO56" s="53" t="s">
        <v>77</v>
      </c>
      <c r="BP56" s="54">
        <v>82110000</v>
      </c>
      <c r="BQ56" s="54">
        <f t="shared" si="9"/>
        <v>0</v>
      </c>
      <c r="BR56" s="55"/>
      <c r="BT56" s="51" t="s">
        <v>134</v>
      </c>
      <c r="BU56" s="52">
        <v>0</v>
      </c>
      <c r="BV56" s="53" t="s">
        <v>77</v>
      </c>
      <c r="BW56" s="54">
        <v>82110000</v>
      </c>
      <c r="BX56" s="54">
        <f t="shared" si="10"/>
        <v>0</v>
      </c>
      <c r="BY56" s="55"/>
      <c r="CA56" s="51" t="s">
        <v>134</v>
      </c>
      <c r="CB56" s="52">
        <v>0</v>
      </c>
      <c r="CC56" s="53" t="s">
        <v>77</v>
      </c>
      <c r="CD56" s="54">
        <v>82110000</v>
      </c>
      <c r="CE56" s="54">
        <f t="shared" si="11"/>
        <v>0</v>
      </c>
      <c r="CF56" s="55"/>
      <c r="CH56" s="51" t="s">
        <v>134</v>
      </c>
      <c r="CI56" s="52">
        <v>0</v>
      </c>
      <c r="CJ56" s="53" t="s">
        <v>77</v>
      </c>
      <c r="CK56" s="54">
        <v>82110000</v>
      </c>
      <c r="CL56" s="54">
        <f t="shared" si="12"/>
        <v>0</v>
      </c>
      <c r="CM56" s="55"/>
      <c r="CO56" s="51" t="s">
        <v>134</v>
      </c>
      <c r="CP56" s="52">
        <v>0</v>
      </c>
      <c r="CQ56" s="53" t="s">
        <v>77</v>
      </c>
      <c r="CR56" s="54">
        <v>82110000</v>
      </c>
      <c r="CS56" s="54">
        <f t="shared" si="13"/>
        <v>0</v>
      </c>
      <c r="CT56" s="55"/>
      <c r="CV56" s="51" t="s">
        <v>134</v>
      </c>
      <c r="CW56" s="52">
        <v>0</v>
      </c>
      <c r="CX56" s="53" t="s">
        <v>77</v>
      </c>
      <c r="CY56" s="54">
        <v>82110000</v>
      </c>
      <c r="CZ56" s="54">
        <f t="shared" si="14"/>
        <v>0</v>
      </c>
      <c r="DA56" s="55"/>
    </row>
    <row r="57" spans="1:105">
      <c r="B57" s="51" t="s">
        <v>135</v>
      </c>
      <c r="C57" s="52">
        <v>1</v>
      </c>
      <c r="D57" s="53" t="s">
        <v>77</v>
      </c>
      <c r="E57" s="54">
        <v>22372000</v>
      </c>
      <c r="F57" s="54">
        <f t="shared" si="0"/>
        <v>22372000</v>
      </c>
      <c r="G57" s="55"/>
      <c r="I57" s="51" t="s">
        <v>135</v>
      </c>
      <c r="J57" s="52">
        <v>1</v>
      </c>
      <c r="K57" s="53" t="s">
        <v>77</v>
      </c>
      <c r="L57" s="54">
        <v>22372000</v>
      </c>
      <c r="M57" s="54">
        <f t="shared" si="1"/>
        <v>22372000</v>
      </c>
      <c r="N57" s="55"/>
      <c r="P57" s="51" t="s">
        <v>135</v>
      </c>
      <c r="Q57" s="52">
        <v>1</v>
      </c>
      <c r="R57" s="53" t="s">
        <v>77</v>
      </c>
      <c r="S57" s="54">
        <v>22372000</v>
      </c>
      <c r="T57" s="54">
        <f t="shared" si="2"/>
        <v>22372000</v>
      </c>
      <c r="U57" s="55"/>
      <c r="W57" s="51" t="s">
        <v>135</v>
      </c>
      <c r="X57" s="52">
        <v>1</v>
      </c>
      <c r="Y57" s="53" t="s">
        <v>77</v>
      </c>
      <c r="Z57" s="54">
        <v>22372000</v>
      </c>
      <c r="AA57" s="54">
        <f t="shared" ref="AA57:AA99" si="15">IF(Z57&lt;&gt;"",ROUND(X57*Z57,0),0)</f>
        <v>22372000</v>
      </c>
      <c r="AB57" s="212"/>
      <c r="AD57" s="51" t="s">
        <v>135</v>
      </c>
      <c r="AE57" s="52">
        <v>1</v>
      </c>
      <c r="AF57" s="53" t="s">
        <v>77</v>
      </c>
      <c r="AG57" s="54">
        <v>22372000</v>
      </c>
      <c r="AH57" s="54">
        <f t="shared" si="4"/>
        <v>22372000</v>
      </c>
      <c r="AI57" s="55"/>
      <c r="AK57" s="51" t="s">
        <v>135</v>
      </c>
      <c r="AL57" s="52">
        <v>1</v>
      </c>
      <c r="AM57" s="53" t="s">
        <v>77</v>
      </c>
      <c r="AN57" s="54">
        <v>22372000</v>
      </c>
      <c r="AO57" s="54">
        <f t="shared" si="5"/>
        <v>22372000</v>
      </c>
      <c r="AP57" s="55"/>
      <c r="AR57" s="51" t="s">
        <v>135</v>
      </c>
      <c r="AS57" s="52">
        <v>1</v>
      </c>
      <c r="AT57" s="53" t="s">
        <v>77</v>
      </c>
      <c r="AU57" s="54">
        <v>22372000</v>
      </c>
      <c r="AV57" s="54">
        <f t="shared" si="6"/>
        <v>22372000</v>
      </c>
      <c r="AW57" s="212"/>
      <c r="AY57" s="51" t="s">
        <v>135</v>
      </c>
      <c r="AZ57" s="52">
        <v>1</v>
      </c>
      <c r="BA57" s="53" t="s">
        <v>77</v>
      </c>
      <c r="BB57" s="54">
        <v>22372000</v>
      </c>
      <c r="BC57" s="54">
        <f t="shared" si="7"/>
        <v>22372000</v>
      </c>
      <c r="BD57" s="55"/>
      <c r="BF57" s="51" t="s">
        <v>135</v>
      </c>
      <c r="BG57" s="52">
        <v>1</v>
      </c>
      <c r="BH57" s="53" t="s">
        <v>77</v>
      </c>
      <c r="BI57" s="54">
        <v>22372000</v>
      </c>
      <c r="BJ57" s="205">
        <f t="shared" si="8"/>
        <v>22372000</v>
      </c>
      <c r="BK57" s="55"/>
      <c r="BM57" s="51" t="s">
        <v>135</v>
      </c>
      <c r="BN57" s="52">
        <v>1</v>
      </c>
      <c r="BO57" s="53" t="s">
        <v>77</v>
      </c>
      <c r="BP57" s="54">
        <v>22372000</v>
      </c>
      <c r="BQ57" s="54">
        <f t="shared" si="9"/>
        <v>22372000</v>
      </c>
      <c r="BR57" s="55"/>
      <c r="BT57" s="51" t="s">
        <v>135</v>
      </c>
      <c r="BU57" s="52">
        <v>1</v>
      </c>
      <c r="BV57" s="53" t="s">
        <v>77</v>
      </c>
      <c r="BW57" s="54">
        <v>22372000</v>
      </c>
      <c r="BX57" s="54">
        <f t="shared" si="10"/>
        <v>22372000</v>
      </c>
      <c r="BY57" s="55"/>
      <c r="CA57" s="51" t="s">
        <v>135</v>
      </c>
      <c r="CB57" s="52">
        <v>1</v>
      </c>
      <c r="CC57" s="53" t="s">
        <v>77</v>
      </c>
      <c r="CD57" s="54">
        <v>22372000</v>
      </c>
      <c r="CE57" s="54">
        <f t="shared" si="11"/>
        <v>22372000</v>
      </c>
      <c r="CF57" s="55"/>
      <c r="CH57" s="51" t="s">
        <v>135</v>
      </c>
      <c r="CI57" s="52">
        <v>1</v>
      </c>
      <c r="CJ57" s="53" t="s">
        <v>77</v>
      </c>
      <c r="CK57" s="54">
        <v>22372000</v>
      </c>
      <c r="CL57" s="54">
        <f t="shared" si="12"/>
        <v>22372000</v>
      </c>
      <c r="CM57" s="55"/>
      <c r="CO57" s="51" t="s">
        <v>135</v>
      </c>
      <c r="CP57" s="52">
        <v>1</v>
      </c>
      <c r="CQ57" s="53" t="s">
        <v>77</v>
      </c>
      <c r="CR57" s="54">
        <v>22372000</v>
      </c>
      <c r="CS57" s="54">
        <f t="shared" si="13"/>
        <v>22372000</v>
      </c>
      <c r="CT57" s="55"/>
      <c r="CV57" s="51" t="s">
        <v>135</v>
      </c>
      <c r="CW57" s="52">
        <v>1</v>
      </c>
      <c r="CX57" s="53" t="s">
        <v>77</v>
      </c>
      <c r="CY57" s="54">
        <v>22372000</v>
      </c>
      <c r="CZ57" s="54">
        <f t="shared" si="14"/>
        <v>22372000</v>
      </c>
      <c r="DA57" s="55"/>
    </row>
    <row r="58" spans="1:105">
      <c r="B58" s="51" t="s">
        <v>136</v>
      </c>
      <c r="C58" s="52">
        <v>0</v>
      </c>
      <c r="D58" s="53" t="s">
        <v>77</v>
      </c>
      <c r="E58" s="54">
        <v>130715011.57259999</v>
      </c>
      <c r="F58" s="54">
        <f t="shared" si="0"/>
        <v>0</v>
      </c>
      <c r="G58" s="55"/>
      <c r="I58" s="51" t="s">
        <v>137</v>
      </c>
      <c r="J58" s="52">
        <v>1</v>
      </c>
      <c r="K58" s="53" t="s">
        <v>110</v>
      </c>
      <c r="L58" s="54">
        <v>39682737</v>
      </c>
      <c r="M58" s="54">
        <f t="shared" si="1"/>
        <v>39682737</v>
      </c>
      <c r="N58" s="55"/>
      <c r="P58" s="51" t="s">
        <v>136</v>
      </c>
      <c r="Q58" s="52">
        <v>1</v>
      </c>
      <c r="R58" s="53" t="s">
        <v>77</v>
      </c>
      <c r="S58" s="54">
        <v>78429007</v>
      </c>
      <c r="T58" s="54">
        <f t="shared" si="2"/>
        <v>78429007</v>
      </c>
      <c r="U58" s="55"/>
      <c r="W58" s="51" t="s">
        <v>136</v>
      </c>
      <c r="X58" s="52">
        <v>0</v>
      </c>
      <c r="Y58" s="53" t="s">
        <v>77</v>
      </c>
      <c r="Z58" s="54">
        <v>130715011.57259999</v>
      </c>
      <c r="AA58" s="54">
        <f t="shared" si="15"/>
        <v>0</v>
      </c>
      <c r="AB58" s="212"/>
      <c r="AD58" s="51" t="s">
        <v>439</v>
      </c>
      <c r="AE58" s="52">
        <v>1</v>
      </c>
      <c r="AF58" s="53" t="s">
        <v>110</v>
      </c>
      <c r="AG58" s="54">
        <v>40600403</v>
      </c>
      <c r="AH58" s="54">
        <f t="shared" si="4"/>
        <v>40600403</v>
      </c>
      <c r="AI58" s="55"/>
      <c r="AK58" s="51" t="s">
        <v>136</v>
      </c>
      <c r="AL58" s="52">
        <v>1</v>
      </c>
      <c r="AM58" s="53" t="s">
        <v>77</v>
      </c>
      <c r="AN58" s="54">
        <v>130715011.57259999</v>
      </c>
      <c r="AO58" s="54">
        <f t="shared" si="5"/>
        <v>130715012</v>
      </c>
      <c r="AP58" s="55"/>
      <c r="AR58" s="51" t="s">
        <v>438</v>
      </c>
      <c r="AS58" s="52">
        <v>1</v>
      </c>
      <c r="AT58" s="53" t="s">
        <v>110</v>
      </c>
      <c r="AU58" s="54">
        <v>66137894.969999999</v>
      </c>
      <c r="AV58" s="54">
        <f t="shared" si="6"/>
        <v>66137895</v>
      </c>
      <c r="AW58" s="212"/>
      <c r="AY58" s="51" t="s">
        <v>138</v>
      </c>
      <c r="AZ58" s="52">
        <v>1</v>
      </c>
      <c r="BA58" s="53" t="s">
        <v>110</v>
      </c>
      <c r="BB58" s="54">
        <v>55268147.969999999</v>
      </c>
      <c r="BC58" s="54">
        <f t="shared" si="7"/>
        <v>55268148</v>
      </c>
      <c r="BD58" s="55"/>
      <c r="BE58" s="2"/>
      <c r="BF58" s="51" t="s">
        <v>139</v>
      </c>
      <c r="BG58" s="52">
        <v>1</v>
      </c>
      <c r="BH58" s="53" t="s">
        <v>77</v>
      </c>
      <c r="BI58" s="54">
        <v>490227355.09019995</v>
      </c>
      <c r="BJ58" s="205">
        <f t="shared" si="8"/>
        <v>490227355</v>
      </c>
      <c r="BK58" s="55"/>
      <c r="BM58" s="51" t="s">
        <v>140</v>
      </c>
      <c r="BN58" s="52">
        <v>1</v>
      </c>
      <c r="BO58" s="53" t="s">
        <v>110</v>
      </c>
      <c r="BP58" s="54">
        <v>66137894.969999999</v>
      </c>
      <c r="BQ58" s="54">
        <f t="shared" si="9"/>
        <v>66137895</v>
      </c>
      <c r="BR58" s="55"/>
      <c r="BT58" s="51" t="s">
        <v>139</v>
      </c>
      <c r="BU58" s="52">
        <v>1</v>
      </c>
      <c r="BV58" s="53" t="s">
        <v>77</v>
      </c>
      <c r="BW58" s="54">
        <v>510039400</v>
      </c>
      <c r="BX58" s="54">
        <f t="shared" si="10"/>
        <v>510039400</v>
      </c>
      <c r="BY58" s="55"/>
      <c r="CA58" s="51" t="s">
        <v>141</v>
      </c>
      <c r="CB58" s="52">
        <v>1</v>
      </c>
      <c r="CC58" s="53" t="s">
        <v>110</v>
      </c>
      <c r="CD58" s="54">
        <v>66137894.969999999</v>
      </c>
      <c r="CE58" s="54">
        <f t="shared" si="11"/>
        <v>66137895</v>
      </c>
      <c r="CF58" s="55"/>
      <c r="CH58" s="51" t="s">
        <v>142</v>
      </c>
      <c r="CI58" s="52">
        <v>1</v>
      </c>
      <c r="CJ58" s="53" t="s">
        <v>77</v>
      </c>
      <c r="CK58" s="54">
        <v>577897708.91579998</v>
      </c>
      <c r="CL58" s="54">
        <f t="shared" si="12"/>
        <v>577897709</v>
      </c>
      <c r="CM58" s="55"/>
      <c r="CO58" s="51" t="s">
        <v>143</v>
      </c>
      <c r="CP58" s="52">
        <v>1</v>
      </c>
      <c r="CQ58" s="53" t="s">
        <v>77</v>
      </c>
      <c r="CR58" s="54">
        <v>79254000</v>
      </c>
      <c r="CS58" s="54">
        <f t="shared" si="13"/>
        <v>79254000</v>
      </c>
      <c r="CT58" s="55"/>
      <c r="CV58" s="51" t="s">
        <v>144</v>
      </c>
      <c r="CW58" s="52">
        <v>1</v>
      </c>
      <c r="CX58" s="53" t="s">
        <v>77</v>
      </c>
      <c r="CY58" s="54">
        <v>793783440.06780005</v>
      </c>
      <c r="CZ58" s="54">
        <f t="shared" si="14"/>
        <v>793783440</v>
      </c>
      <c r="DA58" s="55"/>
    </row>
    <row r="59" spans="1:105" s="2" customFormat="1">
      <c r="A59" s="202"/>
      <c r="B59" s="114" t="s">
        <v>145</v>
      </c>
      <c r="C59" s="203">
        <v>1</v>
      </c>
      <c r="D59" s="204" t="s">
        <v>77</v>
      </c>
      <c r="E59" s="205">
        <v>46897000</v>
      </c>
      <c r="F59" s="205">
        <f t="shared" si="0"/>
        <v>46897000</v>
      </c>
      <c r="G59" s="206"/>
      <c r="I59" s="114" t="s">
        <v>440</v>
      </c>
      <c r="J59" s="203">
        <v>1</v>
      </c>
      <c r="K59" s="204" t="s">
        <v>77</v>
      </c>
      <c r="L59" s="205">
        <v>13078100</v>
      </c>
      <c r="M59" s="205">
        <f t="shared" si="1"/>
        <v>13078100</v>
      </c>
      <c r="N59" s="206"/>
      <c r="P59" s="114" t="s">
        <v>440</v>
      </c>
      <c r="Q59" s="203">
        <v>0</v>
      </c>
      <c r="R59" s="204" t="s">
        <v>77</v>
      </c>
      <c r="S59" s="205">
        <v>13078100</v>
      </c>
      <c r="T59" s="205">
        <f t="shared" si="2"/>
        <v>0</v>
      </c>
      <c r="U59" s="206"/>
      <c r="W59" s="114" t="s">
        <v>145</v>
      </c>
      <c r="X59" s="203">
        <v>1</v>
      </c>
      <c r="Y59" s="204" t="s">
        <v>77</v>
      </c>
      <c r="Z59" s="205">
        <v>52910315.976000004</v>
      </c>
      <c r="AA59" s="205">
        <f t="shared" si="15"/>
        <v>52910316</v>
      </c>
      <c r="AB59" s="213"/>
      <c r="AD59" s="114" t="s">
        <v>440</v>
      </c>
      <c r="AE59" s="203">
        <v>1</v>
      </c>
      <c r="AF59" s="204" t="s">
        <v>77</v>
      </c>
      <c r="AG59" s="205">
        <v>13078100</v>
      </c>
      <c r="AH59" s="205">
        <f t="shared" si="4"/>
        <v>13078100</v>
      </c>
      <c r="AI59" s="206"/>
      <c r="AK59" s="114" t="s">
        <v>440</v>
      </c>
      <c r="AL59" s="203">
        <v>0</v>
      </c>
      <c r="AM59" s="204" t="s">
        <v>77</v>
      </c>
      <c r="AN59" s="205">
        <v>13078100</v>
      </c>
      <c r="AO59" s="205">
        <f t="shared" si="5"/>
        <v>0</v>
      </c>
      <c r="AP59" s="206"/>
      <c r="AR59" s="114" t="s">
        <v>440</v>
      </c>
      <c r="AS59" s="203">
        <v>0</v>
      </c>
      <c r="AT59" s="204" t="s">
        <v>77</v>
      </c>
      <c r="AU59" s="205">
        <v>13078100</v>
      </c>
      <c r="AV59" s="205">
        <f t="shared" si="6"/>
        <v>0</v>
      </c>
      <c r="AW59" s="213"/>
      <c r="AY59" s="114" t="s">
        <v>440</v>
      </c>
      <c r="AZ59" s="203">
        <v>1</v>
      </c>
      <c r="BA59" s="204" t="s">
        <v>77</v>
      </c>
      <c r="BB59" s="205">
        <v>13078100</v>
      </c>
      <c r="BC59" s="205">
        <f t="shared" si="7"/>
        <v>13078100</v>
      </c>
      <c r="BD59" s="206"/>
      <c r="BF59" s="114" t="s">
        <v>440</v>
      </c>
      <c r="BG59" s="203">
        <v>1</v>
      </c>
      <c r="BH59" s="204" t="s">
        <v>77</v>
      </c>
      <c r="BI59" s="205">
        <v>13078100</v>
      </c>
      <c r="BJ59" s="205">
        <f t="shared" ref="BJ59" si="16">IF(BI59&lt;&gt;"",ROUND(BG59*BI59,0),0)</f>
        <v>13078100</v>
      </c>
      <c r="BK59" s="206"/>
      <c r="BM59" s="114" t="s">
        <v>440</v>
      </c>
      <c r="BN59" s="203">
        <v>1</v>
      </c>
      <c r="BO59" s="204" t="s">
        <v>77</v>
      </c>
      <c r="BP59" s="205">
        <v>13078100</v>
      </c>
      <c r="BQ59" s="205">
        <f t="shared" si="9"/>
        <v>13078100</v>
      </c>
      <c r="BR59" s="206"/>
      <c r="BT59" s="114" t="s">
        <v>440</v>
      </c>
      <c r="BU59" s="203">
        <v>1</v>
      </c>
      <c r="BV59" s="204" t="s">
        <v>77</v>
      </c>
      <c r="BW59" s="205">
        <v>13078100</v>
      </c>
      <c r="BX59" s="205">
        <f t="shared" si="10"/>
        <v>13078100</v>
      </c>
      <c r="BY59" s="206"/>
      <c r="CA59" s="114" t="s">
        <v>440</v>
      </c>
      <c r="CB59" s="203">
        <v>1</v>
      </c>
      <c r="CC59" s="204" t="s">
        <v>77</v>
      </c>
      <c r="CD59" s="205">
        <v>13078100</v>
      </c>
      <c r="CE59" s="205">
        <f t="shared" si="11"/>
        <v>13078100</v>
      </c>
      <c r="CF59" s="206"/>
      <c r="CH59" s="114" t="s">
        <v>440</v>
      </c>
      <c r="CI59" s="203">
        <v>1</v>
      </c>
      <c r="CJ59" s="204" t="s">
        <v>77</v>
      </c>
      <c r="CK59" s="205">
        <v>13078100</v>
      </c>
      <c r="CL59" s="205">
        <f t="shared" si="12"/>
        <v>13078100</v>
      </c>
      <c r="CM59" s="206"/>
      <c r="CO59" s="114" t="s">
        <v>440</v>
      </c>
      <c r="CP59" s="203">
        <v>1</v>
      </c>
      <c r="CQ59" s="204" t="s">
        <v>77</v>
      </c>
      <c r="CR59" s="205">
        <v>13078100</v>
      </c>
      <c r="CS59" s="205">
        <f t="shared" si="13"/>
        <v>13078100</v>
      </c>
      <c r="CT59" s="206"/>
      <c r="CV59" s="114" t="s">
        <v>440</v>
      </c>
      <c r="CW59" s="203">
        <v>1</v>
      </c>
      <c r="CX59" s="204" t="s">
        <v>77</v>
      </c>
      <c r="CY59" s="205">
        <v>13078100</v>
      </c>
      <c r="CZ59" s="205">
        <f t="shared" si="14"/>
        <v>13078100</v>
      </c>
      <c r="DA59" s="206"/>
    </row>
    <row r="60" spans="1:105">
      <c r="B60" s="51" t="s">
        <v>146</v>
      </c>
      <c r="C60" s="52">
        <v>0</v>
      </c>
      <c r="D60" s="53" t="s">
        <v>110</v>
      </c>
      <c r="E60" s="54">
        <v>43655348.187360004</v>
      </c>
      <c r="F60" s="54">
        <f t="shared" si="0"/>
        <v>0</v>
      </c>
      <c r="G60" s="55"/>
      <c r="I60" s="51" t="s">
        <v>146</v>
      </c>
      <c r="J60" s="52">
        <v>0</v>
      </c>
      <c r="K60" s="53" t="s">
        <v>110</v>
      </c>
      <c r="L60" s="54">
        <v>43655348.187360004</v>
      </c>
      <c r="M60" s="54">
        <f t="shared" si="1"/>
        <v>0</v>
      </c>
      <c r="N60" s="55"/>
      <c r="P60" s="51" t="s">
        <v>146</v>
      </c>
      <c r="Q60" s="52">
        <v>0</v>
      </c>
      <c r="R60" s="53" t="s">
        <v>110</v>
      </c>
      <c r="S60" s="54">
        <v>43655348.187360004</v>
      </c>
      <c r="T60" s="54">
        <f t="shared" si="2"/>
        <v>0</v>
      </c>
      <c r="U60" s="55"/>
      <c r="W60" s="51" t="s">
        <v>146</v>
      </c>
      <c r="X60" s="52">
        <v>0</v>
      </c>
      <c r="Y60" s="53" t="s">
        <v>110</v>
      </c>
      <c r="Z60" s="54">
        <v>43655348.187360004</v>
      </c>
      <c r="AA60" s="54">
        <f t="shared" si="15"/>
        <v>0</v>
      </c>
      <c r="AB60" s="212"/>
      <c r="AD60" s="51" t="s">
        <v>146</v>
      </c>
      <c r="AE60" s="52">
        <v>0</v>
      </c>
      <c r="AF60" s="53" t="s">
        <v>110</v>
      </c>
      <c r="AG60" s="54">
        <v>43655348.187360004</v>
      </c>
      <c r="AH60" s="54">
        <f t="shared" si="4"/>
        <v>0</v>
      </c>
      <c r="AI60" s="55"/>
      <c r="AK60" s="51" t="s">
        <v>146</v>
      </c>
      <c r="AL60" s="52">
        <v>0</v>
      </c>
      <c r="AM60" s="53" t="s">
        <v>110</v>
      </c>
      <c r="AN60" s="54">
        <v>43655348.187360004</v>
      </c>
      <c r="AO60" s="54">
        <f t="shared" si="5"/>
        <v>0</v>
      </c>
      <c r="AP60" s="55"/>
      <c r="AR60" s="51" t="s">
        <v>146</v>
      </c>
      <c r="AS60" s="52">
        <v>0</v>
      </c>
      <c r="AT60" s="53" t="s">
        <v>110</v>
      </c>
      <c r="AU60" s="54">
        <v>43655348.187360004</v>
      </c>
      <c r="AV60" s="54">
        <f t="shared" si="6"/>
        <v>0</v>
      </c>
      <c r="AW60" s="212"/>
      <c r="AY60" s="51" t="s">
        <v>146</v>
      </c>
      <c r="AZ60" s="52">
        <v>0</v>
      </c>
      <c r="BA60" s="53" t="s">
        <v>110</v>
      </c>
      <c r="BB60" s="54">
        <v>43655348.187360004</v>
      </c>
      <c r="BC60" s="54">
        <f t="shared" si="7"/>
        <v>0</v>
      </c>
      <c r="BD60" s="55"/>
      <c r="BF60" s="51" t="s">
        <v>146</v>
      </c>
      <c r="BG60" s="52">
        <v>0</v>
      </c>
      <c r="BH60" s="53" t="s">
        <v>110</v>
      </c>
      <c r="BI60" s="54">
        <v>43655348.187360004</v>
      </c>
      <c r="BJ60" s="205">
        <f t="shared" si="8"/>
        <v>0</v>
      </c>
      <c r="BK60" s="55"/>
      <c r="BM60" s="51" t="s">
        <v>146</v>
      </c>
      <c r="BN60" s="52">
        <v>0</v>
      </c>
      <c r="BO60" s="53" t="s">
        <v>110</v>
      </c>
      <c r="BP60" s="54">
        <v>43655348.187360004</v>
      </c>
      <c r="BQ60" s="54">
        <f t="shared" si="9"/>
        <v>0</v>
      </c>
      <c r="BR60" s="55"/>
      <c r="BT60" s="51" t="s">
        <v>146</v>
      </c>
      <c r="BU60" s="52">
        <v>0</v>
      </c>
      <c r="BV60" s="53" t="s">
        <v>110</v>
      </c>
      <c r="BW60" s="54">
        <v>43655348.187360004</v>
      </c>
      <c r="BX60" s="54">
        <f t="shared" si="10"/>
        <v>0</v>
      </c>
      <c r="BY60" s="55"/>
      <c r="CA60" s="51" t="s">
        <v>146</v>
      </c>
      <c r="CB60" s="52">
        <v>0</v>
      </c>
      <c r="CC60" s="53" t="s">
        <v>110</v>
      </c>
      <c r="CD60" s="54">
        <v>43655348.187360004</v>
      </c>
      <c r="CE60" s="54">
        <f t="shared" si="11"/>
        <v>0</v>
      </c>
      <c r="CF60" s="55"/>
      <c r="CH60" s="51" t="s">
        <v>146</v>
      </c>
      <c r="CI60" s="52">
        <v>0</v>
      </c>
      <c r="CJ60" s="53" t="s">
        <v>110</v>
      </c>
      <c r="CK60" s="54">
        <v>43655348.187360004</v>
      </c>
      <c r="CL60" s="54">
        <f t="shared" si="12"/>
        <v>0</v>
      </c>
      <c r="CM60" s="55"/>
      <c r="CO60" s="51" t="s">
        <v>146</v>
      </c>
      <c r="CP60" s="52">
        <v>0</v>
      </c>
      <c r="CQ60" s="53" t="s">
        <v>110</v>
      </c>
      <c r="CR60" s="54">
        <v>43655348.187360004</v>
      </c>
      <c r="CS60" s="54">
        <f t="shared" si="13"/>
        <v>0</v>
      </c>
      <c r="CT60" s="55"/>
      <c r="CV60" s="51" t="s">
        <v>146</v>
      </c>
      <c r="CW60" s="52">
        <v>0</v>
      </c>
      <c r="CX60" s="53" t="s">
        <v>110</v>
      </c>
      <c r="CY60" s="54">
        <v>43655348.187360004</v>
      </c>
      <c r="CZ60" s="54">
        <f t="shared" si="14"/>
        <v>0</v>
      </c>
      <c r="DA60" s="55"/>
    </row>
    <row r="61" spans="1:105">
      <c r="B61" s="51" t="s">
        <v>147</v>
      </c>
      <c r="C61" s="52">
        <v>5</v>
      </c>
      <c r="D61" s="53" t="s">
        <v>77</v>
      </c>
      <c r="E61" s="54">
        <v>723520</v>
      </c>
      <c r="F61" s="54">
        <f t="shared" si="0"/>
        <v>3617600</v>
      </c>
      <c r="G61" s="55"/>
      <c r="I61" s="51" t="s">
        <v>147</v>
      </c>
      <c r="J61" s="52">
        <v>5</v>
      </c>
      <c r="K61" s="53" t="s">
        <v>77</v>
      </c>
      <c r="L61" s="54">
        <v>723520</v>
      </c>
      <c r="M61" s="54">
        <f t="shared" si="1"/>
        <v>3617600</v>
      </c>
      <c r="N61" s="55"/>
      <c r="P61" s="51" t="s">
        <v>147</v>
      </c>
      <c r="Q61" s="52">
        <v>5</v>
      </c>
      <c r="R61" s="53" t="s">
        <v>77</v>
      </c>
      <c r="S61" s="54">
        <v>723520</v>
      </c>
      <c r="T61" s="54">
        <f t="shared" si="2"/>
        <v>3617600</v>
      </c>
      <c r="U61" s="55"/>
      <c r="W61" s="51" t="s">
        <v>147</v>
      </c>
      <c r="X61" s="52">
        <v>5</v>
      </c>
      <c r="Y61" s="53" t="s">
        <v>77</v>
      </c>
      <c r="Z61" s="54">
        <v>723520</v>
      </c>
      <c r="AA61" s="54">
        <f t="shared" si="15"/>
        <v>3617600</v>
      </c>
      <c r="AB61" s="212"/>
      <c r="AD61" s="51" t="s">
        <v>147</v>
      </c>
      <c r="AE61" s="52">
        <v>5</v>
      </c>
      <c r="AF61" s="53" t="s">
        <v>77</v>
      </c>
      <c r="AG61" s="54">
        <v>723520</v>
      </c>
      <c r="AH61" s="54">
        <f t="shared" si="4"/>
        <v>3617600</v>
      </c>
      <c r="AI61" s="55"/>
      <c r="AK61" s="51" t="s">
        <v>147</v>
      </c>
      <c r="AL61" s="52">
        <v>5</v>
      </c>
      <c r="AM61" s="53" t="s">
        <v>77</v>
      </c>
      <c r="AN61" s="54">
        <v>723520</v>
      </c>
      <c r="AO61" s="54">
        <f t="shared" si="5"/>
        <v>3617600</v>
      </c>
      <c r="AP61" s="55"/>
      <c r="AR61" s="51" t="s">
        <v>147</v>
      </c>
      <c r="AS61" s="52">
        <v>5</v>
      </c>
      <c r="AT61" s="53" t="s">
        <v>77</v>
      </c>
      <c r="AU61" s="54">
        <v>723520</v>
      </c>
      <c r="AV61" s="54">
        <f t="shared" si="6"/>
        <v>3617600</v>
      </c>
      <c r="AW61" s="212"/>
      <c r="AY61" s="51" t="s">
        <v>147</v>
      </c>
      <c r="AZ61" s="52">
        <v>5</v>
      </c>
      <c r="BA61" s="53" t="s">
        <v>77</v>
      </c>
      <c r="BB61" s="54">
        <v>723520</v>
      </c>
      <c r="BC61" s="54">
        <f t="shared" si="7"/>
        <v>3617600</v>
      </c>
      <c r="BD61" s="55"/>
      <c r="BF61" s="51" t="s">
        <v>147</v>
      </c>
      <c r="BG61" s="52">
        <v>5</v>
      </c>
      <c r="BH61" s="53" t="s">
        <v>77</v>
      </c>
      <c r="BI61" s="54">
        <v>723520</v>
      </c>
      <c r="BJ61" s="205">
        <f t="shared" si="8"/>
        <v>3617600</v>
      </c>
      <c r="BK61" s="55"/>
      <c r="BM61" s="51" t="s">
        <v>147</v>
      </c>
      <c r="BN61" s="52">
        <v>12</v>
      </c>
      <c r="BO61" s="53" t="s">
        <v>77</v>
      </c>
      <c r="BP61" s="54">
        <v>723520</v>
      </c>
      <c r="BQ61" s="54">
        <f t="shared" si="9"/>
        <v>8682240</v>
      </c>
      <c r="BR61" s="55"/>
      <c r="BT61" s="51" t="s">
        <v>147</v>
      </c>
      <c r="BU61" s="52">
        <v>12</v>
      </c>
      <c r="BV61" s="53" t="s">
        <v>77</v>
      </c>
      <c r="BW61" s="54">
        <v>723520</v>
      </c>
      <c r="BX61" s="54">
        <f t="shared" si="10"/>
        <v>8682240</v>
      </c>
      <c r="BY61" s="55"/>
      <c r="CA61" s="51" t="s">
        <v>147</v>
      </c>
      <c r="CB61" s="52">
        <v>12</v>
      </c>
      <c r="CC61" s="53" t="s">
        <v>77</v>
      </c>
      <c r="CD61" s="54">
        <v>723520</v>
      </c>
      <c r="CE61" s="54">
        <f t="shared" si="11"/>
        <v>8682240</v>
      </c>
      <c r="CF61" s="55"/>
      <c r="CH61" s="51" t="s">
        <v>147</v>
      </c>
      <c r="CI61" s="52">
        <v>12</v>
      </c>
      <c r="CJ61" s="53" t="s">
        <v>77</v>
      </c>
      <c r="CK61" s="54">
        <v>723520</v>
      </c>
      <c r="CL61" s="54">
        <f t="shared" si="12"/>
        <v>8682240</v>
      </c>
      <c r="CM61" s="55"/>
      <c r="CO61" s="51" t="s">
        <v>147</v>
      </c>
      <c r="CP61" s="52">
        <v>12</v>
      </c>
      <c r="CQ61" s="53" t="s">
        <v>77</v>
      </c>
      <c r="CR61" s="54">
        <v>723520</v>
      </c>
      <c r="CS61" s="54">
        <f t="shared" si="13"/>
        <v>8682240</v>
      </c>
      <c r="CT61" s="55"/>
      <c r="CV61" s="51" t="s">
        <v>147</v>
      </c>
      <c r="CW61" s="52">
        <v>12</v>
      </c>
      <c r="CX61" s="53" t="s">
        <v>77</v>
      </c>
      <c r="CY61" s="54">
        <v>723520</v>
      </c>
      <c r="CZ61" s="54">
        <f t="shared" si="14"/>
        <v>8682240</v>
      </c>
      <c r="DA61" s="55"/>
    </row>
    <row r="62" spans="1:105">
      <c r="B62" s="51"/>
      <c r="C62" s="52"/>
      <c r="D62" s="53" t="s">
        <v>49</v>
      </c>
      <c r="E62" s="54"/>
      <c r="F62" s="54">
        <f t="shared" si="0"/>
        <v>0</v>
      </c>
      <c r="G62" s="55"/>
      <c r="I62" s="51"/>
      <c r="J62" s="52"/>
      <c r="K62" s="53" t="s">
        <v>49</v>
      </c>
      <c r="L62" s="54" t="s">
        <v>49</v>
      </c>
      <c r="M62" s="54">
        <f t="shared" si="1"/>
        <v>0</v>
      </c>
      <c r="N62" s="55"/>
      <c r="P62" s="51"/>
      <c r="Q62" s="52"/>
      <c r="R62" s="53" t="s">
        <v>49</v>
      </c>
      <c r="S62" s="54" t="s">
        <v>49</v>
      </c>
      <c r="T62" s="54">
        <f t="shared" si="2"/>
        <v>0</v>
      </c>
      <c r="U62" s="55"/>
      <c r="W62" s="51"/>
      <c r="X62" s="52"/>
      <c r="Y62" s="53" t="s">
        <v>49</v>
      </c>
      <c r="Z62" s="54" t="s">
        <v>49</v>
      </c>
      <c r="AA62" s="54">
        <f t="shared" si="15"/>
        <v>0</v>
      </c>
      <c r="AB62" s="212"/>
      <c r="AD62" s="51"/>
      <c r="AE62" s="52"/>
      <c r="AF62" s="53" t="s">
        <v>49</v>
      </c>
      <c r="AG62" s="54" t="s">
        <v>49</v>
      </c>
      <c r="AH62" s="54">
        <f t="shared" si="4"/>
        <v>0</v>
      </c>
      <c r="AI62" s="55"/>
      <c r="AK62" s="51"/>
      <c r="AL62" s="52"/>
      <c r="AM62" s="53" t="s">
        <v>49</v>
      </c>
      <c r="AN62" s="54" t="s">
        <v>49</v>
      </c>
      <c r="AO62" s="54">
        <f t="shared" si="5"/>
        <v>0</v>
      </c>
      <c r="AP62" s="55"/>
      <c r="AR62" s="51"/>
      <c r="AS62" s="52"/>
      <c r="AT62" s="53" t="s">
        <v>49</v>
      </c>
      <c r="AU62" s="54" t="s">
        <v>49</v>
      </c>
      <c r="AV62" s="54">
        <f t="shared" si="6"/>
        <v>0</v>
      </c>
      <c r="AW62" s="212"/>
      <c r="AY62" s="51"/>
      <c r="AZ62" s="52"/>
      <c r="BA62" s="53" t="s">
        <v>49</v>
      </c>
      <c r="BB62" s="54" t="s">
        <v>49</v>
      </c>
      <c r="BC62" s="54">
        <f t="shared" si="7"/>
        <v>0</v>
      </c>
      <c r="BD62" s="55"/>
      <c r="BF62" s="51"/>
      <c r="BG62" s="52"/>
      <c r="BH62" s="53" t="s">
        <v>49</v>
      </c>
      <c r="BI62" s="54" t="s">
        <v>49</v>
      </c>
      <c r="BJ62" s="54">
        <v>0</v>
      </c>
      <c r="BK62" s="55"/>
      <c r="BM62" s="51"/>
      <c r="BN62" s="52"/>
      <c r="BO62" s="53" t="s">
        <v>49</v>
      </c>
      <c r="BP62" s="54" t="s">
        <v>49</v>
      </c>
      <c r="BQ62" s="54">
        <f t="shared" si="9"/>
        <v>0</v>
      </c>
      <c r="BR62" s="55"/>
      <c r="BT62" s="51"/>
      <c r="BU62" s="52"/>
      <c r="BV62" s="53" t="s">
        <v>49</v>
      </c>
      <c r="BW62" s="54" t="s">
        <v>49</v>
      </c>
      <c r="BX62" s="54">
        <f t="shared" si="10"/>
        <v>0</v>
      </c>
      <c r="BY62" s="55"/>
      <c r="CA62" s="51"/>
      <c r="CB62" s="52"/>
      <c r="CC62" s="53" t="s">
        <v>49</v>
      </c>
      <c r="CD62" s="54" t="s">
        <v>49</v>
      </c>
      <c r="CE62" s="54">
        <f t="shared" si="11"/>
        <v>0</v>
      </c>
      <c r="CF62" s="55"/>
      <c r="CH62" s="51"/>
      <c r="CI62" s="52"/>
      <c r="CJ62" s="53" t="s">
        <v>49</v>
      </c>
      <c r="CK62" s="54" t="s">
        <v>49</v>
      </c>
      <c r="CL62" s="54">
        <f t="shared" si="12"/>
        <v>0</v>
      </c>
      <c r="CM62" s="55"/>
      <c r="CO62" s="51"/>
      <c r="CP62" s="52"/>
      <c r="CQ62" s="53" t="s">
        <v>49</v>
      </c>
      <c r="CR62" s="54" t="s">
        <v>49</v>
      </c>
      <c r="CS62" s="54">
        <f t="shared" si="13"/>
        <v>0</v>
      </c>
      <c r="CT62" s="55"/>
      <c r="CV62" s="51"/>
      <c r="CW62" s="52"/>
      <c r="CX62" s="53" t="s">
        <v>49</v>
      </c>
      <c r="CY62" s="54" t="s">
        <v>49</v>
      </c>
      <c r="CZ62" s="54">
        <v>0</v>
      </c>
      <c r="DA62" s="55"/>
    </row>
    <row r="63" spans="1:105">
      <c r="B63" s="51"/>
      <c r="C63" s="52"/>
      <c r="D63" s="53" t="s">
        <v>49</v>
      </c>
      <c r="E63" s="54" t="s">
        <v>49</v>
      </c>
      <c r="F63" s="54">
        <f t="shared" si="0"/>
        <v>0</v>
      </c>
      <c r="G63" s="55"/>
      <c r="I63" s="51"/>
      <c r="J63" s="52"/>
      <c r="K63" s="53" t="s">
        <v>49</v>
      </c>
      <c r="L63" s="54" t="s">
        <v>49</v>
      </c>
      <c r="M63" s="54">
        <f t="shared" si="1"/>
        <v>0</v>
      </c>
      <c r="N63" s="55"/>
      <c r="P63" s="51"/>
      <c r="Q63" s="52"/>
      <c r="R63" s="53" t="s">
        <v>49</v>
      </c>
      <c r="S63" s="54" t="s">
        <v>49</v>
      </c>
      <c r="T63" s="54">
        <f t="shared" si="2"/>
        <v>0</v>
      </c>
      <c r="U63" s="55"/>
      <c r="W63" s="51"/>
      <c r="X63" s="52"/>
      <c r="Y63" s="53" t="s">
        <v>49</v>
      </c>
      <c r="Z63" s="54" t="s">
        <v>49</v>
      </c>
      <c r="AA63" s="54">
        <f t="shared" si="15"/>
        <v>0</v>
      </c>
      <c r="AB63" s="212"/>
      <c r="AD63" s="51"/>
      <c r="AE63" s="52"/>
      <c r="AF63" s="53" t="s">
        <v>49</v>
      </c>
      <c r="AG63" s="54" t="s">
        <v>49</v>
      </c>
      <c r="AH63" s="54">
        <f t="shared" si="4"/>
        <v>0</v>
      </c>
      <c r="AI63" s="55"/>
      <c r="AK63" s="51"/>
      <c r="AL63" s="52"/>
      <c r="AM63" s="53" t="s">
        <v>49</v>
      </c>
      <c r="AN63" s="54" t="s">
        <v>49</v>
      </c>
      <c r="AO63" s="54">
        <f t="shared" si="5"/>
        <v>0</v>
      </c>
      <c r="AP63" s="55"/>
      <c r="AR63" s="51"/>
      <c r="AS63" s="52"/>
      <c r="AT63" s="53" t="s">
        <v>49</v>
      </c>
      <c r="AU63" s="54" t="s">
        <v>49</v>
      </c>
      <c r="AV63" s="54">
        <f t="shared" si="6"/>
        <v>0</v>
      </c>
      <c r="AW63" s="212"/>
      <c r="AY63" s="51"/>
      <c r="AZ63" s="52"/>
      <c r="BA63" s="53" t="s">
        <v>49</v>
      </c>
      <c r="BB63" s="54" t="s">
        <v>49</v>
      </c>
      <c r="BC63" s="54">
        <f t="shared" si="7"/>
        <v>0</v>
      </c>
      <c r="BD63" s="55"/>
      <c r="BF63" s="51"/>
      <c r="BG63" s="52"/>
      <c r="BH63" s="53" t="s">
        <v>49</v>
      </c>
      <c r="BI63" s="54" t="s">
        <v>49</v>
      </c>
      <c r="BJ63" s="54">
        <v>0</v>
      </c>
      <c r="BK63" s="55"/>
      <c r="BM63" s="51"/>
      <c r="BN63" s="52"/>
      <c r="BO63" s="53" t="s">
        <v>49</v>
      </c>
      <c r="BP63" s="54" t="s">
        <v>49</v>
      </c>
      <c r="BQ63" s="54">
        <f t="shared" si="9"/>
        <v>0</v>
      </c>
      <c r="BR63" s="55"/>
      <c r="BT63" s="51"/>
      <c r="BU63" s="52"/>
      <c r="BV63" s="53" t="s">
        <v>49</v>
      </c>
      <c r="BW63" s="54" t="s">
        <v>49</v>
      </c>
      <c r="BX63" s="54">
        <f t="shared" si="10"/>
        <v>0</v>
      </c>
      <c r="BY63" s="55"/>
      <c r="CA63" s="51"/>
      <c r="CB63" s="52"/>
      <c r="CC63" s="53" t="s">
        <v>49</v>
      </c>
      <c r="CD63" s="54" t="s">
        <v>49</v>
      </c>
      <c r="CE63" s="54">
        <f t="shared" si="11"/>
        <v>0</v>
      </c>
      <c r="CF63" s="55"/>
      <c r="CH63" s="51"/>
      <c r="CI63" s="52"/>
      <c r="CJ63" s="53" t="s">
        <v>49</v>
      </c>
      <c r="CK63" s="54" t="s">
        <v>49</v>
      </c>
      <c r="CL63" s="54">
        <f t="shared" si="12"/>
        <v>0</v>
      </c>
      <c r="CM63" s="55"/>
      <c r="CO63" s="51"/>
      <c r="CP63" s="52"/>
      <c r="CQ63" s="53" t="s">
        <v>49</v>
      </c>
      <c r="CR63" s="54" t="s">
        <v>49</v>
      </c>
      <c r="CS63" s="54">
        <f t="shared" si="13"/>
        <v>0</v>
      </c>
      <c r="CT63" s="55"/>
      <c r="CV63" s="51"/>
      <c r="CW63" s="52"/>
      <c r="CX63" s="53" t="s">
        <v>49</v>
      </c>
      <c r="CY63" s="54" t="s">
        <v>49</v>
      </c>
      <c r="CZ63" s="54">
        <v>0</v>
      </c>
      <c r="DA63" s="55"/>
    </row>
    <row r="64" spans="1:105">
      <c r="B64" s="51"/>
      <c r="C64" s="52"/>
      <c r="D64" s="53" t="s">
        <v>49</v>
      </c>
      <c r="E64" s="54" t="s">
        <v>49</v>
      </c>
      <c r="F64" s="54">
        <f t="shared" si="0"/>
        <v>0</v>
      </c>
      <c r="G64" s="55"/>
      <c r="I64" s="51"/>
      <c r="J64" s="52"/>
      <c r="K64" s="53" t="s">
        <v>49</v>
      </c>
      <c r="L64" s="54" t="s">
        <v>49</v>
      </c>
      <c r="M64" s="54">
        <f t="shared" si="1"/>
        <v>0</v>
      </c>
      <c r="N64" s="55"/>
      <c r="P64" s="51"/>
      <c r="Q64" s="52"/>
      <c r="R64" s="53" t="s">
        <v>49</v>
      </c>
      <c r="S64" s="54" t="s">
        <v>49</v>
      </c>
      <c r="T64" s="54">
        <f t="shared" si="2"/>
        <v>0</v>
      </c>
      <c r="U64" s="55"/>
      <c r="W64" s="51"/>
      <c r="X64" s="52"/>
      <c r="Y64" s="53" t="s">
        <v>49</v>
      </c>
      <c r="Z64" s="54" t="s">
        <v>49</v>
      </c>
      <c r="AA64" s="54">
        <f t="shared" si="15"/>
        <v>0</v>
      </c>
      <c r="AB64" s="212"/>
      <c r="AD64" s="51"/>
      <c r="AE64" s="52"/>
      <c r="AF64" s="53" t="s">
        <v>49</v>
      </c>
      <c r="AG64" s="54" t="s">
        <v>49</v>
      </c>
      <c r="AH64" s="54">
        <f t="shared" si="4"/>
        <v>0</v>
      </c>
      <c r="AI64" s="55"/>
      <c r="AK64" s="51"/>
      <c r="AL64" s="52"/>
      <c r="AM64" s="53" t="s">
        <v>49</v>
      </c>
      <c r="AN64" s="54" t="s">
        <v>49</v>
      </c>
      <c r="AO64" s="54">
        <f t="shared" si="5"/>
        <v>0</v>
      </c>
      <c r="AP64" s="55"/>
      <c r="AR64" s="51"/>
      <c r="AS64" s="52"/>
      <c r="AT64" s="53" t="s">
        <v>49</v>
      </c>
      <c r="AU64" s="54" t="s">
        <v>49</v>
      </c>
      <c r="AV64" s="54">
        <f t="shared" si="6"/>
        <v>0</v>
      </c>
      <c r="AW64" s="212"/>
      <c r="AY64" s="51"/>
      <c r="AZ64" s="52"/>
      <c r="BA64" s="53" t="s">
        <v>49</v>
      </c>
      <c r="BB64" s="54" t="s">
        <v>49</v>
      </c>
      <c r="BC64" s="54">
        <f t="shared" si="7"/>
        <v>0</v>
      </c>
      <c r="BD64" s="55"/>
      <c r="BF64" s="51"/>
      <c r="BG64" s="52"/>
      <c r="BH64" s="53" t="s">
        <v>49</v>
      </c>
      <c r="BI64" s="54" t="s">
        <v>49</v>
      </c>
      <c r="BJ64" s="54">
        <v>0</v>
      </c>
      <c r="BK64" s="55"/>
      <c r="BM64" s="51"/>
      <c r="BN64" s="52"/>
      <c r="BO64" s="53" t="s">
        <v>49</v>
      </c>
      <c r="BP64" s="54" t="s">
        <v>49</v>
      </c>
      <c r="BQ64" s="54">
        <f t="shared" si="9"/>
        <v>0</v>
      </c>
      <c r="BR64" s="55"/>
      <c r="BT64" s="51"/>
      <c r="BU64" s="52"/>
      <c r="BV64" s="53" t="s">
        <v>49</v>
      </c>
      <c r="BW64" s="54" t="s">
        <v>49</v>
      </c>
      <c r="BX64" s="54">
        <f t="shared" si="10"/>
        <v>0</v>
      </c>
      <c r="BY64" s="55"/>
      <c r="CA64" s="51"/>
      <c r="CB64" s="52"/>
      <c r="CC64" s="53" t="s">
        <v>49</v>
      </c>
      <c r="CD64" s="54" t="s">
        <v>49</v>
      </c>
      <c r="CE64" s="54">
        <f t="shared" si="11"/>
        <v>0</v>
      </c>
      <c r="CF64" s="55"/>
      <c r="CH64" s="51"/>
      <c r="CI64" s="52"/>
      <c r="CJ64" s="53" t="s">
        <v>49</v>
      </c>
      <c r="CK64" s="54" t="s">
        <v>49</v>
      </c>
      <c r="CL64" s="54">
        <f t="shared" si="12"/>
        <v>0</v>
      </c>
      <c r="CM64" s="55"/>
      <c r="CO64" s="51"/>
      <c r="CP64" s="52"/>
      <c r="CQ64" s="53" t="s">
        <v>49</v>
      </c>
      <c r="CR64" s="54" t="s">
        <v>49</v>
      </c>
      <c r="CS64" s="54">
        <f t="shared" si="13"/>
        <v>0</v>
      </c>
      <c r="CT64" s="55"/>
      <c r="CV64" s="51"/>
      <c r="CW64" s="52"/>
      <c r="CX64" s="53" t="s">
        <v>49</v>
      </c>
      <c r="CY64" s="54" t="s">
        <v>49</v>
      </c>
      <c r="CZ64" s="54">
        <v>0</v>
      </c>
      <c r="DA64" s="55"/>
    </row>
    <row r="65" spans="2:105">
      <c r="B65" s="51"/>
      <c r="C65" s="52"/>
      <c r="D65" s="53" t="s">
        <v>49</v>
      </c>
      <c r="E65" s="54" t="s">
        <v>49</v>
      </c>
      <c r="F65" s="54">
        <f t="shared" si="0"/>
        <v>0</v>
      </c>
      <c r="G65" s="55"/>
      <c r="I65" s="51"/>
      <c r="J65" s="52"/>
      <c r="K65" s="53" t="s">
        <v>49</v>
      </c>
      <c r="L65" s="54" t="s">
        <v>49</v>
      </c>
      <c r="M65" s="54">
        <f t="shared" si="1"/>
        <v>0</v>
      </c>
      <c r="N65" s="55"/>
      <c r="P65" s="51"/>
      <c r="Q65" s="52"/>
      <c r="R65" s="53" t="s">
        <v>49</v>
      </c>
      <c r="S65" s="54" t="s">
        <v>49</v>
      </c>
      <c r="T65" s="54">
        <f t="shared" si="2"/>
        <v>0</v>
      </c>
      <c r="U65" s="55"/>
      <c r="W65" s="51"/>
      <c r="X65" s="52"/>
      <c r="Y65" s="53" t="s">
        <v>49</v>
      </c>
      <c r="Z65" s="54" t="s">
        <v>49</v>
      </c>
      <c r="AA65" s="54">
        <f t="shared" si="15"/>
        <v>0</v>
      </c>
      <c r="AB65" s="212"/>
      <c r="AD65" s="51"/>
      <c r="AE65" s="52"/>
      <c r="AF65" s="53" t="s">
        <v>49</v>
      </c>
      <c r="AG65" s="54" t="s">
        <v>49</v>
      </c>
      <c r="AH65" s="54">
        <f t="shared" si="4"/>
        <v>0</v>
      </c>
      <c r="AI65" s="55"/>
      <c r="AK65" s="51"/>
      <c r="AL65" s="52"/>
      <c r="AM65" s="53" t="s">
        <v>49</v>
      </c>
      <c r="AN65" s="54" t="s">
        <v>49</v>
      </c>
      <c r="AO65" s="54">
        <f t="shared" si="5"/>
        <v>0</v>
      </c>
      <c r="AP65" s="55"/>
      <c r="AR65" s="51"/>
      <c r="AS65" s="52"/>
      <c r="AT65" s="53" t="s">
        <v>49</v>
      </c>
      <c r="AU65" s="54" t="s">
        <v>49</v>
      </c>
      <c r="AV65" s="54">
        <f t="shared" si="6"/>
        <v>0</v>
      </c>
      <c r="AW65" s="212"/>
      <c r="AY65" s="51"/>
      <c r="AZ65" s="52"/>
      <c r="BA65" s="53" t="s">
        <v>49</v>
      </c>
      <c r="BB65" s="54" t="s">
        <v>49</v>
      </c>
      <c r="BC65" s="54">
        <f t="shared" si="7"/>
        <v>0</v>
      </c>
      <c r="BD65" s="55"/>
      <c r="BF65" s="51"/>
      <c r="BG65" s="52"/>
      <c r="BH65" s="53" t="s">
        <v>49</v>
      </c>
      <c r="BI65" s="54" t="s">
        <v>49</v>
      </c>
      <c r="BJ65" s="54">
        <v>0</v>
      </c>
      <c r="BK65" s="55"/>
      <c r="BM65" s="51"/>
      <c r="BN65" s="52"/>
      <c r="BO65" s="53" t="s">
        <v>49</v>
      </c>
      <c r="BP65" s="54" t="s">
        <v>49</v>
      </c>
      <c r="BQ65" s="54">
        <f t="shared" si="9"/>
        <v>0</v>
      </c>
      <c r="BR65" s="55"/>
      <c r="BT65" s="51"/>
      <c r="BU65" s="52"/>
      <c r="BV65" s="53" t="s">
        <v>49</v>
      </c>
      <c r="BW65" s="54" t="s">
        <v>49</v>
      </c>
      <c r="BX65" s="54">
        <f t="shared" si="10"/>
        <v>0</v>
      </c>
      <c r="BY65" s="55"/>
      <c r="CA65" s="51"/>
      <c r="CB65" s="52"/>
      <c r="CC65" s="53" t="s">
        <v>49</v>
      </c>
      <c r="CD65" s="54" t="s">
        <v>49</v>
      </c>
      <c r="CE65" s="54">
        <f t="shared" si="11"/>
        <v>0</v>
      </c>
      <c r="CF65" s="55"/>
      <c r="CH65" s="51"/>
      <c r="CI65" s="52"/>
      <c r="CJ65" s="53" t="s">
        <v>49</v>
      </c>
      <c r="CK65" s="54" t="s">
        <v>49</v>
      </c>
      <c r="CL65" s="54">
        <f t="shared" si="12"/>
        <v>0</v>
      </c>
      <c r="CM65" s="55"/>
      <c r="CO65" s="51"/>
      <c r="CP65" s="52"/>
      <c r="CQ65" s="53" t="s">
        <v>49</v>
      </c>
      <c r="CR65" s="54" t="s">
        <v>49</v>
      </c>
      <c r="CS65" s="54">
        <f t="shared" si="13"/>
        <v>0</v>
      </c>
      <c r="CT65" s="55"/>
      <c r="CV65" s="51"/>
      <c r="CW65" s="52"/>
      <c r="CX65" s="53" t="s">
        <v>49</v>
      </c>
      <c r="CY65" s="54" t="s">
        <v>49</v>
      </c>
      <c r="CZ65" s="54">
        <v>0</v>
      </c>
      <c r="DA65" s="55"/>
    </row>
    <row r="66" spans="2:105">
      <c r="B66" s="51"/>
      <c r="C66" s="52"/>
      <c r="D66" s="53" t="s">
        <v>49</v>
      </c>
      <c r="E66" s="54" t="s">
        <v>49</v>
      </c>
      <c r="F66" s="54">
        <f t="shared" si="0"/>
        <v>0</v>
      </c>
      <c r="G66" s="55"/>
      <c r="I66" s="51"/>
      <c r="J66" s="52"/>
      <c r="K66" s="53" t="s">
        <v>49</v>
      </c>
      <c r="L66" s="54" t="s">
        <v>49</v>
      </c>
      <c r="M66" s="54">
        <f t="shared" si="1"/>
        <v>0</v>
      </c>
      <c r="N66" s="55"/>
      <c r="P66" s="51"/>
      <c r="Q66" s="52"/>
      <c r="R66" s="53" t="s">
        <v>49</v>
      </c>
      <c r="S66" s="54" t="s">
        <v>49</v>
      </c>
      <c r="T66" s="54">
        <f t="shared" si="2"/>
        <v>0</v>
      </c>
      <c r="U66" s="55"/>
      <c r="W66" s="51"/>
      <c r="X66" s="52"/>
      <c r="Y66" s="53" t="s">
        <v>49</v>
      </c>
      <c r="Z66" s="54" t="s">
        <v>49</v>
      </c>
      <c r="AA66" s="54">
        <f t="shared" si="15"/>
        <v>0</v>
      </c>
      <c r="AB66" s="212"/>
      <c r="AD66" s="51"/>
      <c r="AE66" s="52"/>
      <c r="AF66" s="53" t="s">
        <v>49</v>
      </c>
      <c r="AG66" s="54" t="s">
        <v>49</v>
      </c>
      <c r="AH66" s="54">
        <f t="shared" si="4"/>
        <v>0</v>
      </c>
      <c r="AI66" s="55"/>
      <c r="AK66" s="51"/>
      <c r="AL66" s="52"/>
      <c r="AM66" s="53" t="s">
        <v>49</v>
      </c>
      <c r="AN66" s="54" t="s">
        <v>49</v>
      </c>
      <c r="AO66" s="54">
        <f t="shared" si="5"/>
        <v>0</v>
      </c>
      <c r="AP66" s="55"/>
      <c r="AR66" s="51"/>
      <c r="AS66" s="52"/>
      <c r="AT66" s="53" t="s">
        <v>49</v>
      </c>
      <c r="AU66" s="54" t="s">
        <v>49</v>
      </c>
      <c r="AV66" s="54">
        <f t="shared" si="6"/>
        <v>0</v>
      </c>
      <c r="AW66" s="212"/>
      <c r="AY66" s="51"/>
      <c r="AZ66" s="52"/>
      <c r="BA66" s="53" t="s">
        <v>49</v>
      </c>
      <c r="BB66" s="54" t="s">
        <v>49</v>
      </c>
      <c r="BC66" s="54">
        <f t="shared" si="7"/>
        <v>0</v>
      </c>
      <c r="BD66" s="55"/>
      <c r="BF66" s="51"/>
      <c r="BG66" s="52"/>
      <c r="BH66" s="53" t="s">
        <v>49</v>
      </c>
      <c r="BI66" s="54" t="s">
        <v>49</v>
      </c>
      <c r="BJ66" s="54">
        <v>0</v>
      </c>
      <c r="BK66" s="55"/>
      <c r="BM66" s="51"/>
      <c r="BN66" s="52"/>
      <c r="BO66" s="53" t="s">
        <v>49</v>
      </c>
      <c r="BP66" s="54" t="s">
        <v>49</v>
      </c>
      <c r="BQ66" s="54">
        <f t="shared" si="9"/>
        <v>0</v>
      </c>
      <c r="BR66" s="55"/>
      <c r="BT66" s="51"/>
      <c r="BU66" s="52"/>
      <c r="BV66" s="53" t="s">
        <v>49</v>
      </c>
      <c r="BW66" s="54" t="s">
        <v>49</v>
      </c>
      <c r="BX66" s="54">
        <f t="shared" si="10"/>
        <v>0</v>
      </c>
      <c r="BY66" s="55"/>
      <c r="CA66" s="51"/>
      <c r="CB66" s="52"/>
      <c r="CC66" s="53" t="s">
        <v>49</v>
      </c>
      <c r="CD66" s="54" t="s">
        <v>49</v>
      </c>
      <c r="CE66" s="54">
        <f t="shared" si="11"/>
        <v>0</v>
      </c>
      <c r="CF66" s="55"/>
      <c r="CH66" s="51"/>
      <c r="CI66" s="52"/>
      <c r="CJ66" s="53" t="s">
        <v>49</v>
      </c>
      <c r="CK66" s="54" t="s">
        <v>49</v>
      </c>
      <c r="CL66" s="54">
        <f t="shared" si="12"/>
        <v>0</v>
      </c>
      <c r="CM66" s="55"/>
      <c r="CO66" s="51"/>
      <c r="CP66" s="52"/>
      <c r="CQ66" s="53" t="s">
        <v>49</v>
      </c>
      <c r="CR66" s="54" t="s">
        <v>49</v>
      </c>
      <c r="CS66" s="54">
        <f t="shared" si="13"/>
        <v>0</v>
      </c>
      <c r="CT66" s="55"/>
      <c r="CV66" s="51"/>
      <c r="CW66" s="52"/>
      <c r="CX66" s="53" t="s">
        <v>49</v>
      </c>
      <c r="CY66" s="54" t="s">
        <v>49</v>
      </c>
      <c r="CZ66" s="54">
        <v>0</v>
      </c>
      <c r="DA66" s="55"/>
    </row>
    <row r="67" spans="2:105">
      <c r="B67" s="51"/>
      <c r="C67" s="52"/>
      <c r="D67" s="53" t="s">
        <v>49</v>
      </c>
      <c r="E67" s="54" t="s">
        <v>49</v>
      </c>
      <c r="F67" s="54">
        <f t="shared" si="0"/>
        <v>0</v>
      </c>
      <c r="G67" s="55"/>
      <c r="I67" s="51"/>
      <c r="J67" s="52"/>
      <c r="K67" s="53" t="s">
        <v>49</v>
      </c>
      <c r="L67" s="54" t="s">
        <v>49</v>
      </c>
      <c r="M67" s="54">
        <f t="shared" si="1"/>
        <v>0</v>
      </c>
      <c r="N67" s="55"/>
      <c r="P67" s="51"/>
      <c r="Q67" s="52"/>
      <c r="R67" s="53" t="s">
        <v>49</v>
      </c>
      <c r="S67" s="54" t="s">
        <v>49</v>
      </c>
      <c r="T67" s="54">
        <f t="shared" si="2"/>
        <v>0</v>
      </c>
      <c r="U67" s="55"/>
      <c r="W67" s="51"/>
      <c r="X67" s="52"/>
      <c r="Y67" s="53" t="s">
        <v>49</v>
      </c>
      <c r="Z67" s="54" t="s">
        <v>49</v>
      </c>
      <c r="AA67" s="54">
        <f t="shared" si="15"/>
        <v>0</v>
      </c>
      <c r="AB67" s="212"/>
      <c r="AD67" s="51"/>
      <c r="AE67" s="52"/>
      <c r="AF67" s="53" t="s">
        <v>49</v>
      </c>
      <c r="AG67" s="54" t="s">
        <v>49</v>
      </c>
      <c r="AH67" s="54">
        <f t="shared" si="4"/>
        <v>0</v>
      </c>
      <c r="AI67" s="55"/>
      <c r="AK67" s="51"/>
      <c r="AL67" s="52"/>
      <c r="AM67" s="53" t="s">
        <v>49</v>
      </c>
      <c r="AN67" s="54" t="s">
        <v>49</v>
      </c>
      <c r="AO67" s="54">
        <f t="shared" si="5"/>
        <v>0</v>
      </c>
      <c r="AP67" s="55"/>
      <c r="AR67" s="51"/>
      <c r="AS67" s="52"/>
      <c r="AT67" s="53" t="s">
        <v>49</v>
      </c>
      <c r="AU67" s="54" t="s">
        <v>49</v>
      </c>
      <c r="AV67" s="54">
        <f t="shared" si="6"/>
        <v>0</v>
      </c>
      <c r="AW67" s="212"/>
      <c r="AY67" s="51"/>
      <c r="AZ67" s="52"/>
      <c r="BA67" s="53" t="s">
        <v>49</v>
      </c>
      <c r="BB67" s="54" t="s">
        <v>49</v>
      </c>
      <c r="BC67" s="54">
        <f t="shared" si="7"/>
        <v>0</v>
      </c>
      <c r="BD67" s="55"/>
      <c r="BF67" s="51"/>
      <c r="BG67" s="52"/>
      <c r="BH67" s="53" t="s">
        <v>49</v>
      </c>
      <c r="BI67" s="54" t="s">
        <v>49</v>
      </c>
      <c r="BJ67" s="54">
        <v>0</v>
      </c>
      <c r="BK67" s="55"/>
      <c r="BM67" s="51"/>
      <c r="BN67" s="52"/>
      <c r="BO67" s="53" t="s">
        <v>49</v>
      </c>
      <c r="BP67" s="54" t="s">
        <v>49</v>
      </c>
      <c r="BQ67" s="54">
        <f t="shared" si="9"/>
        <v>0</v>
      </c>
      <c r="BR67" s="55"/>
      <c r="BT67" s="51"/>
      <c r="BU67" s="52"/>
      <c r="BV67" s="53" t="s">
        <v>49</v>
      </c>
      <c r="BW67" s="54" t="s">
        <v>49</v>
      </c>
      <c r="BX67" s="54">
        <f t="shared" si="10"/>
        <v>0</v>
      </c>
      <c r="BY67" s="55"/>
      <c r="CA67" s="51"/>
      <c r="CB67" s="52"/>
      <c r="CC67" s="53" t="s">
        <v>49</v>
      </c>
      <c r="CD67" s="54" t="s">
        <v>49</v>
      </c>
      <c r="CE67" s="54">
        <f t="shared" si="11"/>
        <v>0</v>
      </c>
      <c r="CF67" s="55"/>
      <c r="CH67" s="51"/>
      <c r="CI67" s="52"/>
      <c r="CJ67" s="53" t="s">
        <v>49</v>
      </c>
      <c r="CK67" s="54" t="s">
        <v>49</v>
      </c>
      <c r="CL67" s="54">
        <f t="shared" si="12"/>
        <v>0</v>
      </c>
      <c r="CM67" s="55"/>
      <c r="CO67" s="51"/>
      <c r="CP67" s="52"/>
      <c r="CQ67" s="53" t="s">
        <v>49</v>
      </c>
      <c r="CR67" s="54" t="s">
        <v>49</v>
      </c>
      <c r="CS67" s="54">
        <f t="shared" si="13"/>
        <v>0</v>
      </c>
      <c r="CT67" s="55"/>
      <c r="CV67" s="51"/>
      <c r="CW67" s="52"/>
      <c r="CX67" s="53" t="s">
        <v>49</v>
      </c>
      <c r="CY67" s="54" t="s">
        <v>49</v>
      </c>
      <c r="CZ67" s="54">
        <v>0</v>
      </c>
      <c r="DA67" s="55"/>
    </row>
    <row r="68" spans="2:105">
      <c r="B68" s="51"/>
      <c r="C68" s="52"/>
      <c r="D68" s="53" t="s">
        <v>49</v>
      </c>
      <c r="E68" s="54" t="s">
        <v>49</v>
      </c>
      <c r="F68" s="54">
        <f t="shared" si="0"/>
        <v>0</v>
      </c>
      <c r="G68" s="55"/>
      <c r="I68" s="51"/>
      <c r="J68" s="52"/>
      <c r="K68" s="53" t="s">
        <v>49</v>
      </c>
      <c r="L68" s="54" t="s">
        <v>49</v>
      </c>
      <c r="M68" s="54">
        <f t="shared" si="1"/>
        <v>0</v>
      </c>
      <c r="N68" s="55"/>
      <c r="P68" s="51"/>
      <c r="Q68" s="52"/>
      <c r="R68" s="53" t="s">
        <v>49</v>
      </c>
      <c r="S68" s="54" t="s">
        <v>49</v>
      </c>
      <c r="T68" s="54">
        <f t="shared" si="2"/>
        <v>0</v>
      </c>
      <c r="U68" s="55"/>
      <c r="W68" s="51"/>
      <c r="X68" s="52"/>
      <c r="Y68" s="53" t="s">
        <v>49</v>
      </c>
      <c r="Z68" s="54" t="s">
        <v>49</v>
      </c>
      <c r="AA68" s="54">
        <f t="shared" si="15"/>
        <v>0</v>
      </c>
      <c r="AB68" s="212"/>
      <c r="AD68" s="51"/>
      <c r="AE68" s="52"/>
      <c r="AF68" s="53" t="s">
        <v>49</v>
      </c>
      <c r="AG68" s="54" t="s">
        <v>49</v>
      </c>
      <c r="AH68" s="54">
        <f t="shared" si="4"/>
        <v>0</v>
      </c>
      <c r="AI68" s="55"/>
      <c r="AK68" s="51"/>
      <c r="AL68" s="52"/>
      <c r="AM68" s="53" t="s">
        <v>49</v>
      </c>
      <c r="AN68" s="54" t="s">
        <v>49</v>
      </c>
      <c r="AO68" s="54">
        <f t="shared" si="5"/>
        <v>0</v>
      </c>
      <c r="AP68" s="55"/>
      <c r="AR68" s="51"/>
      <c r="AS68" s="52"/>
      <c r="AT68" s="53" t="s">
        <v>49</v>
      </c>
      <c r="AU68" s="54" t="s">
        <v>49</v>
      </c>
      <c r="AV68" s="54">
        <f t="shared" si="6"/>
        <v>0</v>
      </c>
      <c r="AW68" s="212"/>
      <c r="AY68" s="51"/>
      <c r="AZ68" s="52"/>
      <c r="BA68" s="53" t="s">
        <v>49</v>
      </c>
      <c r="BB68" s="54" t="s">
        <v>49</v>
      </c>
      <c r="BC68" s="54">
        <f t="shared" si="7"/>
        <v>0</v>
      </c>
      <c r="BD68" s="55"/>
      <c r="BF68" s="51"/>
      <c r="BG68" s="52"/>
      <c r="BH68" s="53" t="s">
        <v>49</v>
      </c>
      <c r="BI68" s="54" t="s">
        <v>49</v>
      </c>
      <c r="BJ68" s="54">
        <v>0</v>
      </c>
      <c r="BK68" s="55"/>
      <c r="BM68" s="51"/>
      <c r="BN68" s="52"/>
      <c r="BO68" s="53" t="s">
        <v>49</v>
      </c>
      <c r="BP68" s="54" t="s">
        <v>49</v>
      </c>
      <c r="BQ68" s="54">
        <f t="shared" si="9"/>
        <v>0</v>
      </c>
      <c r="BR68" s="55"/>
      <c r="BT68" s="51"/>
      <c r="BU68" s="52"/>
      <c r="BV68" s="53" t="s">
        <v>49</v>
      </c>
      <c r="BW68" s="54" t="s">
        <v>49</v>
      </c>
      <c r="BX68" s="54">
        <f t="shared" si="10"/>
        <v>0</v>
      </c>
      <c r="BY68" s="55"/>
      <c r="CA68" s="51"/>
      <c r="CB68" s="52"/>
      <c r="CC68" s="53" t="s">
        <v>49</v>
      </c>
      <c r="CD68" s="54" t="s">
        <v>49</v>
      </c>
      <c r="CE68" s="54">
        <f t="shared" si="11"/>
        <v>0</v>
      </c>
      <c r="CF68" s="55"/>
      <c r="CH68" s="51"/>
      <c r="CI68" s="52"/>
      <c r="CJ68" s="53" t="s">
        <v>49</v>
      </c>
      <c r="CK68" s="54" t="s">
        <v>49</v>
      </c>
      <c r="CL68" s="54">
        <f t="shared" si="12"/>
        <v>0</v>
      </c>
      <c r="CM68" s="55"/>
      <c r="CO68" s="51"/>
      <c r="CP68" s="52"/>
      <c r="CQ68" s="53" t="s">
        <v>49</v>
      </c>
      <c r="CR68" s="54" t="s">
        <v>49</v>
      </c>
      <c r="CS68" s="54">
        <f t="shared" si="13"/>
        <v>0</v>
      </c>
      <c r="CT68" s="55"/>
      <c r="CV68" s="51"/>
      <c r="CW68" s="52"/>
      <c r="CX68" s="53" t="s">
        <v>49</v>
      </c>
      <c r="CY68" s="54" t="s">
        <v>49</v>
      </c>
      <c r="CZ68" s="54">
        <v>0</v>
      </c>
      <c r="DA68" s="55"/>
    </row>
    <row r="69" spans="2:105">
      <c r="B69" s="51"/>
      <c r="C69" s="52"/>
      <c r="D69" s="53" t="s">
        <v>49</v>
      </c>
      <c r="E69" s="54" t="s">
        <v>49</v>
      </c>
      <c r="F69" s="54">
        <f t="shared" si="0"/>
        <v>0</v>
      </c>
      <c r="G69" s="55"/>
      <c r="I69" s="51"/>
      <c r="J69" s="52"/>
      <c r="K69" s="53" t="s">
        <v>49</v>
      </c>
      <c r="L69" s="54" t="s">
        <v>49</v>
      </c>
      <c r="M69" s="54">
        <f t="shared" si="1"/>
        <v>0</v>
      </c>
      <c r="N69" s="55"/>
      <c r="P69" s="51"/>
      <c r="Q69" s="52"/>
      <c r="R69" s="53" t="s">
        <v>49</v>
      </c>
      <c r="S69" s="54" t="s">
        <v>49</v>
      </c>
      <c r="T69" s="54">
        <f t="shared" si="2"/>
        <v>0</v>
      </c>
      <c r="U69" s="55"/>
      <c r="W69" s="51"/>
      <c r="X69" s="52"/>
      <c r="Y69" s="53" t="s">
        <v>49</v>
      </c>
      <c r="Z69" s="54" t="s">
        <v>49</v>
      </c>
      <c r="AA69" s="54">
        <f t="shared" si="15"/>
        <v>0</v>
      </c>
      <c r="AB69" s="212"/>
      <c r="AD69" s="51"/>
      <c r="AE69" s="52"/>
      <c r="AF69" s="53" t="s">
        <v>49</v>
      </c>
      <c r="AG69" s="54" t="s">
        <v>49</v>
      </c>
      <c r="AH69" s="54">
        <f t="shared" si="4"/>
        <v>0</v>
      </c>
      <c r="AI69" s="55"/>
      <c r="AK69" s="51"/>
      <c r="AL69" s="52"/>
      <c r="AM69" s="53" t="s">
        <v>49</v>
      </c>
      <c r="AN69" s="54" t="s">
        <v>49</v>
      </c>
      <c r="AO69" s="54">
        <f t="shared" si="5"/>
        <v>0</v>
      </c>
      <c r="AP69" s="55"/>
      <c r="AR69" s="51"/>
      <c r="AS69" s="52"/>
      <c r="AT69" s="53" t="s">
        <v>49</v>
      </c>
      <c r="AU69" s="54" t="s">
        <v>49</v>
      </c>
      <c r="AV69" s="54">
        <f t="shared" si="6"/>
        <v>0</v>
      </c>
      <c r="AW69" s="212"/>
      <c r="AY69" s="51"/>
      <c r="AZ69" s="52"/>
      <c r="BA69" s="53" t="s">
        <v>49</v>
      </c>
      <c r="BB69" s="54" t="s">
        <v>49</v>
      </c>
      <c r="BC69" s="54">
        <f t="shared" si="7"/>
        <v>0</v>
      </c>
      <c r="BD69" s="55"/>
      <c r="BF69" s="51"/>
      <c r="BG69" s="52"/>
      <c r="BH69" s="53" t="s">
        <v>49</v>
      </c>
      <c r="BI69" s="54" t="s">
        <v>49</v>
      </c>
      <c r="BJ69" s="54">
        <v>0</v>
      </c>
      <c r="BK69" s="55"/>
      <c r="BM69" s="51"/>
      <c r="BN69" s="52"/>
      <c r="BO69" s="53" t="s">
        <v>49</v>
      </c>
      <c r="BP69" s="54" t="s">
        <v>49</v>
      </c>
      <c r="BQ69" s="54">
        <f t="shared" si="9"/>
        <v>0</v>
      </c>
      <c r="BR69" s="55"/>
      <c r="BT69" s="51"/>
      <c r="BU69" s="52"/>
      <c r="BV69" s="53" t="s">
        <v>49</v>
      </c>
      <c r="BW69" s="54" t="s">
        <v>49</v>
      </c>
      <c r="BX69" s="54">
        <f t="shared" si="10"/>
        <v>0</v>
      </c>
      <c r="BY69" s="55"/>
      <c r="CA69" s="51"/>
      <c r="CB69" s="52"/>
      <c r="CC69" s="53" t="s">
        <v>49</v>
      </c>
      <c r="CD69" s="54" t="s">
        <v>49</v>
      </c>
      <c r="CE69" s="54">
        <f t="shared" si="11"/>
        <v>0</v>
      </c>
      <c r="CF69" s="55"/>
      <c r="CH69" s="51"/>
      <c r="CI69" s="52"/>
      <c r="CJ69" s="53" t="s">
        <v>49</v>
      </c>
      <c r="CK69" s="54" t="s">
        <v>49</v>
      </c>
      <c r="CL69" s="54">
        <f t="shared" si="12"/>
        <v>0</v>
      </c>
      <c r="CM69" s="55"/>
      <c r="CO69" s="51"/>
      <c r="CP69" s="52"/>
      <c r="CQ69" s="53" t="s">
        <v>49</v>
      </c>
      <c r="CR69" s="54" t="s">
        <v>49</v>
      </c>
      <c r="CS69" s="54">
        <f t="shared" si="13"/>
        <v>0</v>
      </c>
      <c r="CT69" s="55"/>
      <c r="CV69" s="51"/>
      <c r="CW69" s="52"/>
      <c r="CX69" s="53" t="s">
        <v>49</v>
      </c>
      <c r="CY69" s="54" t="s">
        <v>49</v>
      </c>
      <c r="CZ69" s="54">
        <v>0</v>
      </c>
      <c r="DA69" s="55"/>
    </row>
    <row r="70" spans="2:105">
      <c r="B70" s="51"/>
      <c r="C70" s="52"/>
      <c r="D70" s="53" t="s">
        <v>49</v>
      </c>
      <c r="E70" s="54" t="s">
        <v>49</v>
      </c>
      <c r="F70" s="54">
        <f t="shared" si="0"/>
        <v>0</v>
      </c>
      <c r="G70" s="55"/>
      <c r="I70" s="51"/>
      <c r="J70" s="52"/>
      <c r="K70" s="53" t="s">
        <v>49</v>
      </c>
      <c r="L70" s="54" t="s">
        <v>49</v>
      </c>
      <c r="M70" s="54">
        <f t="shared" si="1"/>
        <v>0</v>
      </c>
      <c r="N70" s="55"/>
      <c r="P70" s="51"/>
      <c r="Q70" s="52"/>
      <c r="R70" s="53" t="s">
        <v>49</v>
      </c>
      <c r="S70" s="54" t="s">
        <v>49</v>
      </c>
      <c r="T70" s="54">
        <f t="shared" si="2"/>
        <v>0</v>
      </c>
      <c r="U70" s="55"/>
      <c r="W70" s="51"/>
      <c r="X70" s="52"/>
      <c r="Y70" s="53" t="s">
        <v>49</v>
      </c>
      <c r="Z70" s="54" t="s">
        <v>49</v>
      </c>
      <c r="AA70" s="54">
        <f t="shared" si="15"/>
        <v>0</v>
      </c>
      <c r="AB70" s="212"/>
      <c r="AD70" s="51"/>
      <c r="AE70" s="52"/>
      <c r="AF70" s="53" t="s">
        <v>49</v>
      </c>
      <c r="AG70" s="54" t="s">
        <v>49</v>
      </c>
      <c r="AH70" s="54">
        <f t="shared" si="4"/>
        <v>0</v>
      </c>
      <c r="AI70" s="55"/>
      <c r="AK70" s="51"/>
      <c r="AL70" s="52"/>
      <c r="AM70" s="53" t="s">
        <v>49</v>
      </c>
      <c r="AN70" s="54" t="s">
        <v>49</v>
      </c>
      <c r="AO70" s="54">
        <f t="shared" si="5"/>
        <v>0</v>
      </c>
      <c r="AP70" s="55"/>
      <c r="AR70" s="51"/>
      <c r="AS70" s="52"/>
      <c r="AT70" s="53" t="s">
        <v>49</v>
      </c>
      <c r="AU70" s="54" t="s">
        <v>49</v>
      </c>
      <c r="AV70" s="54">
        <f t="shared" si="6"/>
        <v>0</v>
      </c>
      <c r="AW70" s="212"/>
      <c r="AY70" s="51"/>
      <c r="AZ70" s="52"/>
      <c r="BA70" s="53" t="s">
        <v>49</v>
      </c>
      <c r="BB70" s="54" t="s">
        <v>49</v>
      </c>
      <c r="BC70" s="54">
        <f t="shared" si="7"/>
        <v>0</v>
      </c>
      <c r="BD70" s="55"/>
      <c r="BF70" s="51"/>
      <c r="BG70" s="52"/>
      <c r="BH70" s="53" t="s">
        <v>49</v>
      </c>
      <c r="BI70" s="54" t="s">
        <v>49</v>
      </c>
      <c r="BJ70" s="54">
        <v>0</v>
      </c>
      <c r="BK70" s="55"/>
      <c r="BM70" s="51"/>
      <c r="BN70" s="52"/>
      <c r="BO70" s="53" t="s">
        <v>49</v>
      </c>
      <c r="BP70" s="54" t="s">
        <v>49</v>
      </c>
      <c r="BQ70" s="54">
        <f t="shared" si="9"/>
        <v>0</v>
      </c>
      <c r="BR70" s="55"/>
      <c r="BT70" s="51"/>
      <c r="BU70" s="52"/>
      <c r="BV70" s="53" t="s">
        <v>49</v>
      </c>
      <c r="BW70" s="54" t="s">
        <v>49</v>
      </c>
      <c r="BX70" s="54">
        <f t="shared" si="10"/>
        <v>0</v>
      </c>
      <c r="BY70" s="55"/>
      <c r="CA70" s="51"/>
      <c r="CB70" s="52"/>
      <c r="CC70" s="53" t="s">
        <v>49</v>
      </c>
      <c r="CD70" s="54" t="s">
        <v>49</v>
      </c>
      <c r="CE70" s="54">
        <f t="shared" si="11"/>
        <v>0</v>
      </c>
      <c r="CF70" s="55"/>
      <c r="CH70" s="51"/>
      <c r="CI70" s="52"/>
      <c r="CJ70" s="53" t="s">
        <v>49</v>
      </c>
      <c r="CK70" s="54" t="s">
        <v>49</v>
      </c>
      <c r="CL70" s="54">
        <f t="shared" si="12"/>
        <v>0</v>
      </c>
      <c r="CM70" s="55"/>
      <c r="CO70" s="51"/>
      <c r="CP70" s="52"/>
      <c r="CQ70" s="53" t="s">
        <v>49</v>
      </c>
      <c r="CR70" s="54" t="s">
        <v>49</v>
      </c>
      <c r="CS70" s="54">
        <f t="shared" si="13"/>
        <v>0</v>
      </c>
      <c r="CT70" s="55"/>
      <c r="CV70" s="51"/>
      <c r="CW70" s="52"/>
      <c r="CX70" s="53" t="s">
        <v>49</v>
      </c>
      <c r="CY70" s="54" t="s">
        <v>49</v>
      </c>
      <c r="CZ70" s="54">
        <v>0</v>
      </c>
      <c r="DA70" s="55"/>
    </row>
    <row r="71" spans="2:105">
      <c r="B71" s="51"/>
      <c r="C71" s="52"/>
      <c r="D71" s="53" t="s">
        <v>49</v>
      </c>
      <c r="E71" s="54" t="s">
        <v>49</v>
      </c>
      <c r="F71" s="54">
        <f t="shared" si="0"/>
        <v>0</v>
      </c>
      <c r="G71" s="55"/>
      <c r="I71" s="51"/>
      <c r="J71" s="52"/>
      <c r="K71" s="53" t="s">
        <v>49</v>
      </c>
      <c r="L71" s="54" t="s">
        <v>49</v>
      </c>
      <c r="M71" s="54">
        <f t="shared" si="1"/>
        <v>0</v>
      </c>
      <c r="N71" s="55"/>
      <c r="P71" s="51"/>
      <c r="Q71" s="52"/>
      <c r="R71" s="53" t="s">
        <v>49</v>
      </c>
      <c r="S71" s="54" t="s">
        <v>49</v>
      </c>
      <c r="T71" s="54">
        <f t="shared" si="2"/>
        <v>0</v>
      </c>
      <c r="U71" s="55"/>
      <c r="W71" s="51"/>
      <c r="X71" s="52"/>
      <c r="Y71" s="53" t="s">
        <v>49</v>
      </c>
      <c r="Z71" s="54" t="s">
        <v>49</v>
      </c>
      <c r="AA71" s="54">
        <f t="shared" si="15"/>
        <v>0</v>
      </c>
      <c r="AB71" s="212"/>
      <c r="AD71" s="51"/>
      <c r="AE71" s="52"/>
      <c r="AF71" s="53" t="s">
        <v>49</v>
      </c>
      <c r="AG71" s="54" t="s">
        <v>49</v>
      </c>
      <c r="AH71" s="54">
        <f t="shared" si="4"/>
        <v>0</v>
      </c>
      <c r="AI71" s="55"/>
      <c r="AK71" s="51"/>
      <c r="AL71" s="52"/>
      <c r="AM71" s="53" t="s">
        <v>49</v>
      </c>
      <c r="AN71" s="54" t="s">
        <v>49</v>
      </c>
      <c r="AO71" s="54">
        <f t="shared" si="5"/>
        <v>0</v>
      </c>
      <c r="AP71" s="55"/>
      <c r="AR71" s="51"/>
      <c r="AS71" s="52"/>
      <c r="AT71" s="53" t="s">
        <v>49</v>
      </c>
      <c r="AU71" s="54" t="s">
        <v>49</v>
      </c>
      <c r="AV71" s="54">
        <f t="shared" si="6"/>
        <v>0</v>
      </c>
      <c r="AW71" s="212"/>
      <c r="AY71" s="51"/>
      <c r="AZ71" s="52"/>
      <c r="BA71" s="53" t="s">
        <v>49</v>
      </c>
      <c r="BB71" s="54" t="s">
        <v>49</v>
      </c>
      <c r="BC71" s="54">
        <f t="shared" si="7"/>
        <v>0</v>
      </c>
      <c r="BD71" s="55"/>
      <c r="BF71" s="51"/>
      <c r="BG71" s="52"/>
      <c r="BH71" s="53" t="s">
        <v>49</v>
      </c>
      <c r="BI71" s="54" t="s">
        <v>49</v>
      </c>
      <c r="BJ71" s="54">
        <v>0</v>
      </c>
      <c r="BK71" s="55"/>
      <c r="BM71" s="51"/>
      <c r="BN71" s="52"/>
      <c r="BO71" s="53" t="s">
        <v>49</v>
      </c>
      <c r="BP71" s="54" t="s">
        <v>49</v>
      </c>
      <c r="BQ71" s="54">
        <f t="shared" si="9"/>
        <v>0</v>
      </c>
      <c r="BR71" s="55"/>
      <c r="BT71" s="51"/>
      <c r="BU71" s="52"/>
      <c r="BV71" s="53" t="s">
        <v>49</v>
      </c>
      <c r="BW71" s="54" t="s">
        <v>49</v>
      </c>
      <c r="BX71" s="54">
        <f t="shared" si="10"/>
        <v>0</v>
      </c>
      <c r="BY71" s="55"/>
      <c r="CA71" s="51"/>
      <c r="CB71" s="52"/>
      <c r="CC71" s="53" t="s">
        <v>49</v>
      </c>
      <c r="CD71" s="54" t="s">
        <v>49</v>
      </c>
      <c r="CE71" s="54">
        <f t="shared" si="11"/>
        <v>0</v>
      </c>
      <c r="CF71" s="55"/>
      <c r="CH71" s="51"/>
      <c r="CI71" s="52"/>
      <c r="CJ71" s="53" t="s">
        <v>49</v>
      </c>
      <c r="CK71" s="54" t="s">
        <v>49</v>
      </c>
      <c r="CL71" s="54">
        <f t="shared" si="12"/>
        <v>0</v>
      </c>
      <c r="CM71" s="55"/>
      <c r="CO71" s="51"/>
      <c r="CP71" s="52"/>
      <c r="CQ71" s="53" t="s">
        <v>49</v>
      </c>
      <c r="CR71" s="54" t="s">
        <v>49</v>
      </c>
      <c r="CS71" s="54">
        <f t="shared" si="13"/>
        <v>0</v>
      </c>
      <c r="CT71" s="55"/>
      <c r="CV71" s="51"/>
      <c r="CW71" s="52"/>
      <c r="CX71" s="53" t="s">
        <v>49</v>
      </c>
      <c r="CY71" s="54" t="s">
        <v>49</v>
      </c>
      <c r="CZ71" s="54">
        <v>0</v>
      </c>
      <c r="DA71" s="55"/>
    </row>
    <row r="72" spans="2:105">
      <c r="B72" s="51"/>
      <c r="C72" s="52"/>
      <c r="D72" s="53" t="s">
        <v>49</v>
      </c>
      <c r="E72" s="54" t="s">
        <v>49</v>
      </c>
      <c r="F72" s="54">
        <f t="shared" si="0"/>
        <v>0</v>
      </c>
      <c r="G72" s="55"/>
      <c r="I72" s="51"/>
      <c r="J72" s="52"/>
      <c r="K72" s="53" t="s">
        <v>49</v>
      </c>
      <c r="L72" s="54" t="s">
        <v>49</v>
      </c>
      <c r="M72" s="54">
        <f t="shared" si="1"/>
        <v>0</v>
      </c>
      <c r="N72" s="55"/>
      <c r="P72" s="51"/>
      <c r="Q72" s="52"/>
      <c r="R72" s="53" t="s">
        <v>49</v>
      </c>
      <c r="S72" s="54" t="s">
        <v>49</v>
      </c>
      <c r="T72" s="54">
        <f t="shared" si="2"/>
        <v>0</v>
      </c>
      <c r="U72" s="55"/>
      <c r="W72" s="51"/>
      <c r="X72" s="52"/>
      <c r="Y72" s="53" t="s">
        <v>49</v>
      </c>
      <c r="Z72" s="54" t="s">
        <v>49</v>
      </c>
      <c r="AA72" s="54">
        <f t="shared" si="15"/>
        <v>0</v>
      </c>
      <c r="AB72" s="212"/>
      <c r="AD72" s="51"/>
      <c r="AE72" s="52"/>
      <c r="AF72" s="53" t="s">
        <v>49</v>
      </c>
      <c r="AG72" s="54" t="s">
        <v>49</v>
      </c>
      <c r="AH72" s="54">
        <f t="shared" si="4"/>
        <v>0</v>
      </c>
      <c r="AI72" s="55"/>
      <c r="AK72" s="51"/>
      <c r="AL72" s="52"/>
      <c r="AM72" s="53" t="s">
        <v>49</v>
      </c>
      <c r="AN72" s="54" t="s">
        <v>49</v>
      </c>
      <c r="AO72" s="54">
        <f t="shared" si="5"/>
        <v>0</v>
      </c>
      <c r="AP72" s="55"/>
      <c r="AR72" s="51"/>
      <c r="AS72" s="52"/>
      <c r="AT72" s="53" t="s">
        <v>49</v>
      </c>
      <c r="AU72" s="54" t="s">
        <v>49</v>
      </c>
      <c r="AV72" s="54">
        <f t="shared" si="6"/>
        <v>0</v>
      </c>
      <c r="AW72" s="212"/>
      <c r="AY72" s="51"/>
      <c r="AZ72" s="52"/>
      <c r="BA72" s="53" t="s">
        <v>49</v>
      </c>
      <c r="BB72" s="54" t="s">
        <v>49</v>
      </c>
      <c r="BC72" s="54">
        <f t="shared" si="7"/>
        <v>0</v>
      </c>
      <c r="BD72" s="55"/>
      <c r="BF72" s="51"/>
      <c r="BG72" s="52"/>
      <c r="BH72" s="53" t="s">
        <v>49</v>
      </c>
      <c r="BI72" s="54" t="s">
        <v>49</v>
      </c>
      <c r="BJ72" s="54">
        <v>0</v>
      </c>
      <c r="BK72" s="55"/>
      <c r="BM72" s="51"/>
      <c r="BN72" s="52"/>
      <c r="BO72" s="53" t="s">
        <v>49</v>
      </c>
      <c r="BP72" s="54" t="s">
        <v>49</v>
      </c>
      <c r="BQ72" s="54">
        <f t="shared" si="9"/>
        <v>0</v>
      </c>
      <c r="BR72" s="55"/>
      <c r="BT72" s="51"/>
      <c r="BU72" s="52"/>
      <c r="BV72" s="53" t="s">
        <v>49</v>
      </c>
      <c r="BW72" s="54" t="s">
        <v>49</v>
      </c>
      <c r="BX72" s="54">
        <f t="shared" si="10"/>
        <v>0</v>
      </c>
      <c r="BY72" s="55"/>
      <c r="CA72" s="51"/>
      <c r="CB72" s="52"/>
      <c r="CC72" s="53" t="s">
        <v>49</v>
      </c>
      <c r="CD72" s="54" t="s">
        <v>49</v>
      </c>
      <c r="CE72" s="54">
        <f t="shared" si="11"/>
        <v>0</v>
      </c>
      <c r="CF72" s="55"/>
      <c r="CH72" s="51"/>
      <c r="CI72" s="52"/>
      <c r="CJ72" s="53" t="s">
        <v>49</v>
      </c>
      <c r="CK72" s="54" t="s">
        <v>49</v>
      </c>
      <c r="CL72" s="54">
        <f t="shared" si="12"/>
        <v>0</v>
      </c>
      <c r="CM72" s="55"/>
      <c r="CO72" s="51"/>
      <c r="CP72" s="52"/>
      <c r="CQ72" s="53" t="s">
        <v>49</v>
      </c>
      <c r="CR72" s="54" t="s">
        <v>49</v>
      </c>
      <c r="CS72" s="54">
        <f t="shared" si="13"/>
        <v>0</v>
      </c>
      <c r="CT72" s="55"/>
      <c r="CV72" s="51"/>
      <c r="CW72" s="52"/>
      <c r="CX72" s="53" t="s">
        <v>49</v>
      </c>
      <c r="CY72" s="54" t="s">
        <v>49</v>
      </c>
      <c r="CZ72" s="54">
        <v>0</v>
      </c>
      <c r="DA72" s="55"/>
    </row>
    <row r="73" spans="2:105">
      <c r="B73" s="51"/>
      <c r="C73" s="52"/>
      <c r="D73" s="53" t="s">
        <v>49</v>
      </c>
      <c r="E73" s="54" t="s">
        <v>49</v>
      </c>
      <c r="F73" s="54">
        <f t="shared" si="0"/>
        <v>0</v>
      </c>
      <c r="G73" s="55"/>
      <c r="I73" s="51"/>
      <c r="J73" s="52"/>
      <c r="K73" s="53" t="s">
        <v>49</v>
      </c>
      <c r="L73" s="54" t="s">
        <v>49</v>
      </c>
      <c r="M73" s="54">
        <f t="shared" si="1"/>
        <v>0</v>
      </c>
      <c r="N73" s="55"/>
      <c r="P73" s="51"/>
      <c r="Q73" s="52"/>
      <c r="R73" s="53" t="s">
        <v>49</v>
      </c>
      <c r="S73" s="54" t="s">
        <v>49</v>
      </c>
      <c r="T73" s="54">
        <f t="shared" si="2"/>
        <v>0</v>
      </c>
      <c r="U73" s="55"/>
      <c r="W73" s="51"/>
      <c r="X73" s="52"/>
      <c r="Y73" s="53" t="s">
        <v>49</v>
      </c>
      <c r="Z73" s="54" t="s">
        <v>49</v>
      </c>
      <c r="AA73" s="54">
        <f t="shared" si="15"/>
        <v>0</v>
      </c>
      <c r="AB73" s="212"/>
      <c r="AD73" s="51"/>
      <c r="AE73" s="52"/>
      <c r="AF73" s="53" t="s">
        <v>49</v>
      </c>
      <c r="AG73" s="54" t="s">
        <v>49</v>
      </c>
      <c r="AH73" s="54">
        <f t="shared" si="4"/>
        <v>0</v>
      </c>
      <c r="AI73" s="55"/>
      <c r="AK73" s="51"/>
      <c r="AL73" s="52"/>
      <c r="AM73" s="53" t="s">
        <v>49</v>
      </c>
      <c r="AN73" s="54" t="s">
        <v>49</v>
      </c>
      <c r="AO73" s="54">
        <f t="shared" si="5"/>
        <v>0</v>
      </c>
      <c r="AP73" s="55"/>
      <c r="AR73" s="51"/>
      <c r="AS73" s="52"/>
      <c r="AT73" s="53" t="s">
        <v>49</v>
      </c>
      <c r="AU73" s="54" t="s">
        <v>49</v>
      </c>
      <c r="AV73" s="54">
        <f t="shared" si="6"/>
        <v>0</v>
      </c>
      <c r="AW73" s="212"/>
      <c r="AY73" s="51"/>
      <c r="AZ73" s="52"/>
      <c r="BA73" s="53" t="s">
        <v>49</v>
      </c>
      <c r="BB73" s="54" t="s">
        <v>49</v>
      </c>
      <c r="BC73" s="54">
        <f t="shared" si="7"/>
        <v>0</v>
      </c>
      <c r="BD73" s="55"/>
      <c r="BF73" s="51"/>
      <c r="BG73" s="52"/>
      <c r="BH73" s="53" t="s">
        <v>49</v>
      </c>
      <c r="BI73" s="54" t="s">
        <v>49</v>
      </c>
      <c r="BJ73" s="54">
        <v>0</v>
      </c>
      <c r="BK73" s="55"/>
      <c r="BM73" s="51"/>
      <c r="BN73" s="52"/>
      <c r="BO73" s="53" t="s">
        <v>49</v>
      </c>
      <c r="BP73" s="54" t="s">
        <v>49</v>
      </c>
      <c r="BQ73" s="54">
        <f t="shared" si="9"/>
        <v>0</v>
      </c>
      <c r="BR73" s="55"/>
      <c r="BT73" s="51"/>
      <c r="BU73" s="52"/>
      <c r="BV73" s="53" t="s">
        <v>49</v>
      </c>
      <c r="BW73" s="54" t="s">
        <v>49</v>
      </c>
      <c r="BX73" s="54">
        <f t="shared" si="10"/>
        <v>0</v>
      </c>
      <c r="BY73" s="55"/>
      <c r="CA73" s="51"/>
      <c r="CB73" s="52"/>
      <c r="CC73" s="53" t="s">
        <v>49</v>
      </c>
      <c r="CD73" s="54" t="s">
        <v>49</v>
      </c>
      <c r="CE73" s="54">
        <f t="shared" si="11"/>
        <v>0</v>
      </c>
      <c r="CF73" s="55"/>
      <c r="CH73" s="51"/>
      <c r="CI73" s="52"/>
      <c r="CJ73" s="53" t="s">
        <v>49</v>
      </c>
      <c r="CK73" s="54" t="s">
        <v>49</v>
      </c>
      <c r="CL73" s="54">
        <f t="shared" si="12"/>
        <v>0</v>
      </c>
      <c r="CM73" s="55"/>
      <c r="CO73" s="51"/>
      <c r="CP73" s="52"/>
      <c r="CQ73" s="53" t="s">
        <v>49</v>
      </c>
      <c r="CR73" s="54" t="s">
        <v>49</v>
      </c>
      <c r="CS73" s="54">
        <f t="shared" si="13"/>
        <v>0</v>
      </c>
      <c r="CT73" s="55"/>
      <c r="CV73" s="51"/>
      <c r="CW73" s="52"/>
      <c r="CX73" s="53" t="s">
        <v>49</v>
      </c>
      <c r="CY73" s="54" t="s">
        <v>49</v>
      </c>
      <c r="CZ73" s="54">
        <v>0</v>
      </c>
      <c r="DA73" s="55"/>
    </row>
    <row r="74" spans="2:105">
      <c r="B74" s="51"/>
      <c r="C74" s="52"/>
      <c r="D74" s="53" t="s">
        <v>49</v>
      </c>
      <c r="E74" s="54" t="s">
        <v>49</v>
      </c>
      <c r="F74" s="54">
        <f t="shared" si="0"/>
        <v>0</v>
      </c>
      <c r="G74" s="55"/>
      <c r="I74" s="51"/>
      <c r="J74" s="52"/>
      <c r="K74" s="53" t="s">
        <v>49</v>
      </c>
      <c r="L74" s="54" t="s">
        <v>49</v>
      </c>
      <c r="M74" s="54">
        <f t="shared" si="1"/>
        <v>0</v>
      </c>
      <c r="N74" s="55"/>
      <c r="P74" s="51"/>
      <c r="Q74" s="52"/>
      <c r="R74" s="53" t="s">
        <v>49</v>
      </c>
      <c r="S74" s="54" t="s">
        <v>49</v>
      </c>
      <c r="T74" s="54">
        <f t="shared" si="2"/>
        <v>0</v>
      </c>
      <c r="U74" s="55"/>
      <c r="W74" s="51"/>
      <c r="X74" s="52"/>
      <c r="Y74" s="53" t="s">
        <v>49</v>
      </c>
      <c r="Z74" s="54" t="s">
        <v>49</v>
      </c>
      <c r="AA74" s="54">
        <f t="shared" si="15"/>
        <v>0</v>
      </c>
      <c r="AB74" s="212"/>
      <c r="AD74" s="51"/>
      <c r="AE74" s="52"/>
      <c r="AF74" s="53" t="s">
        <v>49</v>
      </c>
      <c r="AG74" s="54" t="s">
        <v>49</v>
      </c>
      <c r="AH74" s="54">
        <f t="shared" si="4"/>
        <v>0</v>
      </c>
      <c r="AI74" s="55"/>
      <c r="AK74" s="51"/>
      <c r="AL74" s="52"/>
      <c r="AM74" s="53" t="s">
        <v>49</v>
      </c>
      <c r="AN74" s="54" t="s">
        <v>49</v>
      </c>
      <c r="AO74" s="54">
        <f t="shared" si="5"/>
        <v>0</v>
      </c>
      <c r="AP74" s="55"/>
      <c r="AR74" s="51"/>
      <c r="AS74" s="52"/>
      <c r="AT74" s="53" t="s">
        <v>49</v>
      </c>
      <c r="AU74" s="54" t="s">
        <v>49</v>
      </c>
      <c r="AV74" s="54">
        <f t="shared" si="6"/>
        <v>0</v>
      </c>
      <c r="AW74" s="212"/>
      <c r="AY74" s="51"/>
      <c r="AZ74" s="52"/>
      <c r="BA74" s="53" t="s">
        <v>49</v>
      </c>
      <c r="BB74" s="54" t="s">
        <v>49</v>
      </c>
      <c r="BC74" s="54">
        <f t="shared" si="7"/>
        <v>0</v>
      </c>
      <c r="BD74" s="55"/>
      <c r="BF74" s="51"/>
      <c r="BG74" s="52"/>
      <c r="BH74" s="53" t="s">
        <v>49</v>
      </c>
      <c r="BI74" s="54" t="s">
        <v>49</v>
      </c>
      <c r="BJ74" s="54">
        <v>0</v>
      </c>
      <c r="BK74" s="55"/>
      <c r="BM74" s="51"/>
      <c r="BN74" s="52"/>
      <c r="BO74" s="53" t="s">
        <v>49</v>
      </c>
      <c r="BP74" s="54" t="s">
        <v>49</v>
      </c>
      <c r="BQ74" s="54">
        <f t="shared" si="9"/>
        <v>0</v>
      </c>
      <c r="BR74" s="55"/>
      <c r="BT74" s="51"/>
      <c r="BU74" s="52"/>
      <c r="BV74" s="53" t="s">
        <v>49</v>
      </c>
      <c r="BW74" s="54" t="s">
        <v>49</v>
      </c>
      <c r="BX74" s="54">
        <f t="shared" si="10"/>
        <v>0</v>
      </c>
      <c r="BY74" s="55"/>
      <c r="CA74" s="51"/>
      <c r="CB74" s="52"/>
      <c r="CC74" s="53" t="s">
        <v>49</v>
      </c>
      <c r="CD74" s="54" t="s">
        <v>49</v>
      </c>
      <c r="CE74" s="54">
        <f t="shared" si="11"/>
        <v>0</v>
      </c>
      <c r="CF74" s="55"/>
      <c r="CH74" s="51"/>
      <c r="CI74" s="52"/>
      <c r="CJ74" s="53" t="s">
        <v>49</v>
      </c>
      <c r="CK74" s="54" t="s">
        <v>49</v>
      </c>
      <c r="CL74" s="54">
        <f t="shared" si="12"/>
        <v>0</v>
      </c>
      <c r="CM74" s="55"/>
      <c r="CO74" s="51"/>
      <c r="CP74" s="52"/>
      <c r="CQ74" s="53" t="s">
        <v>49</v>
      </c>
      <c r="CR74" s="54" t="s">
        <v>49</v>
      </c>
      <c r="CS74" s="54">
        <f t="shared" si="13"/>
        <v>0</v>
      </c>
      <c r="CT74" s="55"/>
      <c r="CV74" s="51"/>
      <c r="CW74" s="52"/>
      <c r="CX74" s="53" t="s">
        <v>49</v>
      </c>
      <c r="CY74" s="54" t="s">
        <v>49</v>
      </c>
      <c r="CZ74" s="54">
        <v>0</v>
      </c>
      <c r="DA74" s="55"/>
    </row>
    <row r="75" spans="2:105">
      <c r="B75" s="51"/>
      <c r="C75" s="52"/>
      <c r="D75" s="53" t="s">
        <v>49</v>
      </c>
      <c r="E75" s="54" t="s">
        <v>49</v>
      </c>
      <c r="F75" s="54">
        <f t="shared" si="0"/>
        <v>0</v>
      </c>
      <c r="G75" s="55"/>
      <c r="I75" s="51"/>
      <c r="J75" s="52"/>
      <c r="K75" s="53" t="s">
        <v>49</v>
      </c>
      <c r="L75" s="54" t="s">
        <v>49</v>
      </c>
      <c r="M75" s="54">
        <f t="shared" si="1"/>
        <v>0</v>
      </c>
      <c r="N75" s="55"/>
      <c r="P75" s="51"/>
      <c r="Q75" s="52"/>
      <c r="R75" s="53" t="s">
        <v>49</v>
      </c>
      <c r="S75" s="54" t="s">
        <v>49</v>
      </c>
      <c r="T75" s="54">
        <f t="shared" si="2"/>
        <v>0</v>
      </c>
      <c r="U75" s="55"/>
      <c r="W75" s="51"/>
      <c r="X75" s="52"/>
      <c r="Y75" s="53" t="s">
        <v>49</v>
      </c>
      <c r="Z75" s="54" t="s">
        <v>49</v>
      </c>
      <c r="AA75" s="54">
        <f t="shared" si="15"/>
        <v>0</v>
      </c>
      <c r="AB75" s="212"/>
      <c r="AD75" s="51"/>
      <c r="AE75" s="52"/>
      <c r="AF75" s="53" t="s">
        <v>49</v>
      </c>
      <c r="AG75" s="54" t="s">
        <v>49</v>
      </c>
      <c r="AH75" s="54">
        <f t="shared" si="4"/>
        <v>0</v>
      </c>
      <c r="AI75" s="55"/>
      <c r="AK75" s="51"/>
      <c r="AL75" s="52"/>
      <c r="AM75" s="53" t="s">
        <v>49</v>
      </c>
      <c r="AN75" s="54" t="s">
        <v>49</v>
      </c>
      <c r="AO75" s="54">
        <f t="shared" si="5"/>
        <v>0</v>
      </c>
      <c r="AP75" s="55"/>
      <c r="AR75" s="51"/>
      <c r="AS75" s="52"/>
      <c r="AT75" s="53" t="s">
        <v>49</v>
      </c>
      <c r="AU75" s="54" t="s">
        <v>49</v>
      </c>
      <c r="AV75" s="54">
        <f t="shared" si="6"/>
        <v>0</v>
      </c>
      <c r="AW75" s="212"/>
      <c r="AY75" s="51"/>
      <c r="AZ75" s="52"/>
      <c r="BA75" s="53" t="s">
        <v>49</v>
      </c>
      <c r="BB75" s="54" t="s">
        <v>49</v>
      </c>
      <c r="BC75" s="54">
        <f t="shared" si="7"/>
        <v>0</v>
      </c>
      <c r="BD75" s="55"/>
      <c r="BF75" s="51"/>
      <c r="BG75" s="52"/>
      <c r="BH75" s="53" t="s">
        <v>49</v>
      </c>
      <c r="BI75" s="54" t="s">
        <v>49</v>
      </c>
      <c r="BJ75" s="54">
        <v>0</v>
      </c>
      <c r="BK75" s="55"/>
      <c r="BM75" s="51"/>
      <c r="BN75" s="52"/>
      <c r="BO75" s="53" t="s">
        <v>49</v>
      </c>
      <c r="BP75" s="54" t="s">
        <v>49</v>
      </c>
      <c r="BQ75" s="54">
        <f t="shared" si="9"/>
        <v>0</v>
      </c>
      <c r="BR75" s="55"/>
      <c r="BT75" s="51"/>
      <c r="BU75" s="52"/>
      <c r="BV75" s="53" t="s">
        <v>49</v>
      </c>
      <c r="BW75" s="54" t="s">
        <v>49</v>
      </c>
      <c r="BX75" s="54">
        <f t="shared" si="10"/>
        <v>0</v>
      </c>
      <c r="BY75" s="55"/>
      <c r="CA75" s="51"/>
      <c r="CB75" s="52"/>
      <c r="CC75" s="53" t="s">
        <v>49</v>
      </c>
      <c r="CD75" s="54" t="s">
        <v>49</v>
      </c>
      <c r="CE75" s="54">
        <f t="shared" si="11"/>
        <v>0</v>
      </c>
      <c r="CF75" s="55"/>
      <c r="CH75" s="51"/>
      <c r="CI75" s="52"/>
      <c r="CJ75" s="53" t="s">
        <v>49</v>
      </c>
      <c r="CK75" s="54" t="s">
        <v>49</v>
      </c>
      <c r="CL75" s="54">
        <f t="shared" si="12"/>
        <v>0</v>
      </c>
      <c r="CM75" s="55"/>
      <c r="CO75" s="51"/>
      <c r="CP75" s="52"/>
      <c r="CQ75" s="53" t="s">
        <v>49</v>
      </c>
      <c r="CR75" s="54" t="s">
        <v>49</v>
      </c>
      <c r="CS75" s="54">
        <f t="shared" si="13"/>
        <v>0</v>
      </c>
      <c r="CT75" s="55"/>
      <c r="CV75" s="51"/>
      <c r="CW75" s="52"/>
      <c r="CX75" s="53" t="s">
        <v>49</v>
      </c>
      <c r="CY75" s="54" t="s">
        <v>49</v>
      </c>
      <c r="CZ75" s="54">
        <v>0</v>
      </c>
      <c r="DA75" s="55"/>
    </row>
    <row r="76" spans="2:105">
      <c r="B76" s="51"/>
      <c r="C76" s="52"/>
      <c r="D76" s="53" t="s">
        <v>49</v>
      </c>
      <c r="E76" s="54" t="s">
        <v>49</v>
      </c>
      <c r="F76" s="54">
        <f t="shared" si="0"/>
        <v>0</v>
      </c>
      <c r="G76" s="55"/>
      <c r="I76" s="51"/>
      <c r="J76" s="52"/>
      <c r="K76" s="53" t="s">
        <v>49</v>
      </c>
      <c r="L76" s="54" t="s">
        <v>49</v>
      </c>
      <c r="M76" s="54">
        <f t="shared" si="1"/>
        <v>0</v>
      </c>
      <c r="N76" s="55"/>
      <c r="P76" s="51"/>
      <c r="Q76" s="52"/>
      <c r="R76" s="53" t="s">
        <v>49</v>
      </c>
      <c r="S76" s="54" t="s">
        <v>49</v>
      </c>
      <c r="T76" s="54">
        <f t="shared" si="2"/>
        <v>0</v>
      </c>
      <c r="U76" s="55"/>
      <c r="W76" s="51"/>
      <c r="X76" s="52"/>
      <c r="Y76" s="53" t="s">
        <v>49</v>
      </c>
      <c r="Z76" s="54" t="s">
        <v>49</v>
      </c>
      <c r="AA76" s="54">
        <f t="shared" si="15"/>
        <v>0</v>
      </c>
      <c r="AB76" s="212"/>
      <c r="AD76" s="51"/>
      <c r="AE76" s="52"/>
      <c r="AF76" s="53" t="s">
        <v>49</v>
      </c>
      <c r="AG76" s="54" t="s">
        <v>49</v>
      </c>
      <c r="AH76" s="54">
        <f t="shared" si="4"/>
        <v>0</v>
      </c>
      <c r="AI76" s="55"/>
      <c r="AK76" s="51"/>
      <c r="AL76" s="52"/>
      <c r="AM76" s="53" t="s">
        <v>49</v>
      </c>
      <c r="AN76" s="54" t="s">
        <v>49</v>
      </c>
      <c r="AO76" s="54">
        <f t="shared" si="5"/>
        <v>0</v>
      </c>
      <c r="AP76" s="55"/>
      <c r="AR76" s="51"/>
      <c r="AS76" s="52"/>
      <c r="AT76" s="53" t="s">
        <v>49</v>
      </c>
      <c r="AU76" s="54" t="s">
        <v>49</v>
      </c>
      <c r="AV76" s="54">
        <f t="shared" si="6"/>
        <v>0</v>
      </c>
      <c r="AW76" s="212"/>
      <c r="AY76" s="51"/>
      <c r="AZ76" s="52"/>
      <c r="BA76" s="53" t="s">
        <v>49</v>
      </c>
      <c r="BB76" s="54" t="s">
        <v>49</v>
      </c>
      <c r="BC76" s="54">
        <f t="shared" si="7"/>
        <v>0</v>
      </c>
      <c r="BD76" s="55"/>
      <c r="BF76" s="51"/>
      <c r="BG76" s="52"/>
      <c r="BH76" s="53" t="s">
        <v>49</v>
      </c>
      <c r="BI76" s="54" t="s">
        <v>49</v>
      </c>
      <c r="BJ76" s="54">
        <v>0</v>
      </c>
      <c r="BK76" s="55"/>
      <c r="BM76" s="51"/>
      <c r="BN76" s="52"/>
      <c r="BO76" s="53" t="s">
        <v>49</v>
      </c>
      <c r="BP76" s="54" t="s">
        <v>49</v>
      </c>
      <c r="BQ76" s="54">
        <f t="shared" si="9"/>
        <v>0</v>
      </c>
      <c r="BR76" s="55"/>
      <c r="BT76" s="51"/>
      <c r="BU76" s="52"/>
      <c r="BV76" s="53" t="s">
        <v>49</v>
      </c>
      <c r="BW76" s="54" t="s">
        <v>49</v>
      </c>
      <c r="BX76" s="54">
        <f t="shared" si="10"/>
        <v>0</v>
      </c>
      <c r="BY76" s="55"/>
      <c r="CA76" s="51"/>
      <c r="CB76" s="52"/>
      <c r="CC76" s="53" t="s">
        <v>49</v>
      </c>
      <c r="CD76" s="54" t="s">
        <v>49</v>
      </c>
      <c r="CE76" s="54">
        <f t="shared" si="11"/>
        <v>0</v>
      </c>
      <c r="CF76" s="55"/>
      <c r="CH76" s="51"/>
      <c r="CI76" s="52"/>
      <c r="CJ76" s="53" t="s">
        <v>49</v>
      </c>
      <c r="CK76" s="54" t="s">
        <v>49</v>
      </c>
      <c r="CL76" s="54">
        <f t="shared" si="12"/>
        <v>0</v>
      </c>
      <c r="CM76" s="55"/>
      <c r="CO76" s="51"/>
      <c r="CP76" s="52"/>
      <c r="CQ76" s="53" t="s">
        <v>49</v>
      </c>
      <c r="CR76" s="54" t="s">
        <v>49</v>
      </c>
      <c r="CS76" s="54">
        <f t="shared" si="13"/>
        <v>0</v>
      </c>
      <c r="CT76" s="55"/>
      <c r="CV76" s="51"/>
      <c r="CW76" s="52"/>
      <c r="CX76" s="53" t="s">
        <v>49</v>
      </c>
      <c r="CY76" s="54" t="s">
        <v>49</v>
      </c>
      <c r="CZ76" s="54">
        <v>0</v>
      </c>
      <c r="DA76" s="55"/>
    </row>
    <row r="77" spans="2:105">
      <c r="B77" s="51"/>
      <c r="C77" s="52"/>
      <c r="D77" s="53" t="s">
        <v>49</v>
      </c>
      <c r="E77" s="54" t="s">
        <v>49</v>
      </c>
      <c r="F77" s="54">
        <f t="shared" si="0"/>
        <v>0</v>
      </c>
      <c r="G77" s="55"/>
      <c r="I77" s="51"/>
      <c r="J77" s="52"/>
      <c r="K77" s="53" t="s">
        <v>49</v>
      </c>
      <c r="L77" s="54" t="s">
        <v>49</v>
      </c>
      <c r="M77" s="54">
        <f t="shared" si="1"/>
        <v>0</v>
      </c>
      <c r="N77" s="55"/>
      <c r="P77" s="51"/>
      <c r="Q77" s="52"/>
      <c r="R77" s="53" t="s">
        <v>49</v>
      </c>
      <c r="S77" s="54" t="s">
        <v>49</v>
      </c>
      <c r="T77" s="54">
        <f t="shared" si="2"/>
        <v>0</v>
      </c>
      <c r="U77" s="55"/>
      <c r="W77" s="51"/>
      <c r="X77" s="52"/>
      <c r="Y77" s="53" t="s">
        <v>49</v>
      </c>
      <c r="Z77" s="54" t="s">
        <v>49</v>
      </c>
      <c r="AA77" s="54">
        <f t="shared" si="15"/>
        <v>0</v>
      </c>
      <c r="AB77" s="212"/>
      <c r="AD77" s="51"/>
      <c r="AE77" s="52"/>
      <c r="AF77" s="53" t="s">
        <v>49</v>
      </c>
      <c r="AG77" s="54" t="s">
        <v>49</v>
      </c>
      <c r="AH77" s="54">
        <f t="shared" si="4"/>
        <v>0</v>
      </c>
      <c r="AI77" s="55"/>
      <c r="AK77" s="51"/>
      <c r="AL77" s="52"/>
      <c r="AM77" s="53" t="s">
        <v>49</v>
      </c>
      <c r="AN77" s="54" t="s">
        <v>49</v>
      </c>
      <c r="AO77" s="54">
        <f t="shared" si="5"/>
        <v>0</v>
      </c>
      <c r="AP77" s="55"/>
      <c r="AR77" s="51"/>
      <c r="AS77" s="52"/>
      <c r="AT77" s="53" t="s">
        <v>49</v>
      </c>
      <c r="AU77" s="54" t="s">
        <v>49</v>
      </c>
      <c r="AV77" s="54">
        <f t="shared" si="6"/>
        <v>0</v>
      </c>
      <c r="AW77" s="212"/>
      <c r="AY77" s="51"/>
      <c r="AZ77" s="52"/>
      <c r="BA77" s="53" t="s">
        <v>49</v>
      </c>
      <c r="BB77" s="54" t="s">
        <v>49</v>
      </c>
      <c r="BC77" s="54">
        <f t="shared" si="7"/>
        <v>0</v>
      </c>
      <c r="BD77" s="55"/>
      <c r="BF77" s="51"/>
      <c r="BG77" s="52"/>
      <c r="BH77" s="53" t="s">
        <v>49</v>
      </c>
      <c r="BI77" s="54" t="s">
        <v>49</v>
      </c>
      <c r="BJ77" s="54">
        <v>0</v>
      </c>
      <c r="BK77" s="55"/>
      <c r="BM77" s="51"/>
      <c r="BN77" s="52"/>
      <c r="BO77" s="53" t="s">
        <v>49</v>
      </c>
      <c r="BP77" s="54" t="s">
        <v>49</v>
      </c>
      <c r="BQ77" s="54">
        <f t="shared" si="9"/>
        <v>0</v>
      </c>
      <c r="BR77" s="55"/>
      <c r="BT77" s="51"/>
      <c r="BU77" s="52"/>
      <c r="BV77" s="53" t="s">
        <v>49</v>
      </c>
      <c r="BW77" s="54" t="s">
        <v>49</v>
      </c>
      <c r="BX77" s="54">
        <f t="shared" si="10"/>
        <v>0</v>
      </c>
      <c r="BY77" s="55"/>
      <c r="CA77" s="51"/>
      <c r="CB77" s="52"/>
      <c r="CC77" s="53" t="s">
        <v>49</v>
      </c>
      <c r="CD77" s="54" t="s">
        <v>49</v>
      </c>
      <c r="CE77" s="54">
        <f t="shared" si="11"/>
        <v>0</v>
      </c>
      <c r="CF77" s="55"/>
      <c r="CH77" s="51"/>
      <c r="CI77" s="52"/>
      <c r="CJ77" s="53" t="s">
        <v>49</v>
      </c>
      <c r="CK77" s="54" t="s">
        <v>49</v>
      </c>
      <c r="CL77" s="54">
        <f t="shared" si="12"/>
        <v>0</v>
      </c>
      <c r="CM77" s="55"/>
      <c r="CO77" s="51"/>
      <c r="CP77" s="52"/>
      <c r="CQ77" s="53" t="s">
        <v>49</v>
      </c>
      <c r="CR77" s="54" t="s">
        <v>49</v>
      </c>
      <c r="CS77" s="54">
        <f t="shared" si="13"/>
        <v>0</v>
      </c>
      <c r="CT77" s="55"/>
      <c r="CV77" s="51"/>
      <c r="CW77" s="52"/>
      <c r="CX77" s="53" t="s">
        <v>49</v>
      </c>
      <c r="CY77" s="54" t="s">
        <v>49</v>
      </c>
      <c r="CZ77" s="54">
        <v>0</v>
      </c>
      <c r="DA77" s="55"/>
    </row>
    <row r="78" spans="2:105">
      <c r="B78" s="51"/>
      <c r="C78" s="52"/>
      <c r="D78" s="53" t="s">
        <v>49</v>
      </c>
      <c r="E78" s="54" t="s">
        <v>49</v>
      </c>
      <c r="F78" s="54">
        <f t="shared" si="0"/>
        <v>0</v>
      </c>
      <c r="G78" s="55"/>
      <c r="I78" s="51"/>
      <c r="J78" s="52"/>
      <c r="K78" s="53" t="s">
        <v>49</v>
      </c>
      <c r="L78" s="54" t="s">
        <v>49</v>
      </c>
      <c r="M78" s="54">
        <f t="shared" si="1"/>
        <v>0</v>
      </c>
      <c r="N78" s="55"/>
      <c r="P78" s="51"/>
      <c r="Q78" s="52"/>
      <c r="R78" s="53" t="s">
        <v>49</v>
      </c>
      <c r="S78" s="54" t="s">
        <v>49</v>
      </c>
      <c r="T78" s="54">
        <f t="shared" si="2"/>
        <v>0</v>
      </c>
      <c r="U78" s="55"/>
      <c r="W78" s="51"/>
      <c r="X78" s="52"/>
      <c r="Y78" s="53" t="s">
        <v>49</v>
      </c>
      <c r="Z78" s="54" t="s">
        <v>49</v>
      </c>
      <c r="AA78" s="54">
        <f t="shared" si="15"/>
        <v>0</v>
      </c>
      <c r="AB78" s="212"/>
      <c r="AD78" s="51"/>
      <c r="AE78" s="52"/>
      <c r="AF78" s="53" t="s">
        <v>49</v>
      </c>
      <c r="AG78" s="54" t="s">
        <v>49</v>
      </c>
      <c r="AH78" s="54">
        <f t="shared" si="4"/>
        <v>0</v>
      </c>
      <c r="AI78" s="55"/>
      <c r="AK78" s="51"/>
      <c r="AL78" s="52"/>
      <c r="AM78" s="53" t="s">
        <v>49</v>
      </c>
      <c r="AN78" s="54" t="s">
        <v>49</v>
      </c>
      <c r="AO78" s="54">
        <f t="shared" si="5"/>
        <v>0</v>
      </c>
      <c r="AP78" s="55"/>
      <c r="AR78" s="51"/>
      <c r="AS78" s="52"/>
      <c r="AT78" s="53" t="s">
        <v>49</v>
      </c>
      <c r="AU78" s="54" t="s">
        <v>49</v>
      </c>
      <c r="AV78" s="54">
        <f t="shared" si="6"/>
        <v>0</v>
      </c>
      <c r="AW78" s="212"/>
      <c r="AY78" s="51"/>
      <c r="AZ78" s="52"/>
      <c r="BA78" s="53" t="s">
        <v>49</v>
      </c>
      <c r="BB78" s="54" t="s">
        <v>49</v>
      </c>
      <c r="BC78" s="54">
        <f t="shared" si="7"/>
        <v>0</v>
      </c>
      <c r="BD78" s="55"/>
      <c r="BF78" s="51"/>
      <c r="BG78" s="52"/>
      <c r="BH78" s="53" t="s">
        <v>49</v>
      </c>
      <c r="BI78" s="54" t="s">
        <v>49</v>
      </c>
      <c r="BJ78" s="54">
        <v>0</v>
      </c>
      <c r="BK78" s="55"/>
      <c r="BM78" s="51"/>
      <c r="BN78" s="52"/>
      <c r="BO78" s="53" t="s">
        <v>49</v>
      </c>
      <c r="BP78" s="54" t="s">
        <v>49</v>
      </c>
      <c r="BQ78" s="54">
        <f t="shared" si="9"/>
        <v>0</v>
      </c>
      <c r="BR78" s="55"/>
      <c r="BT78" s="51"/>
      <c r="BU78" s="52"/>
      <c r="BV78" s="53" t="s">
        <v>49</v>
      </c>
      <c r="BW78" s="54" t="s">
        <v>49</v>
      </c>
      <c r="BX78" s="54">
        <f t="shared" si="10"/>
        <v>0</v>
      </c>
      <c r="BY78" s="55"/>
      <c r="CA78" s="51"/>
      <c r="CB78" s="52"/>
      <c r="CC78" s="53" t="s">
        <v>49</v>
      </c>
      <c r="CD78" s="54" t="s">
        <v>49</v>
      </c>
      <c r="CE78" s="54">
        <f t="shared" si="11"/>
        <v>0</v>
      </c>
      <c r="CF78" s="55"/>
      <c r="CH78" s="51"/>
      <c r="CI78" s="52"/>
      <c r="CJ78" s="53" t="s">
        <v>49</v>
      </c>
      <c r="CK78" s="54" t="s">
        <v>49</v>
      </c>
      <c r="CL78" s="54">
        <f t="shared" si="12"/>
        <v>0</v>
      </c>
      <c r="CM78" s="55"/>
      <c r="CO78" s="51"/>
      <c r="CP78" s="52"/>
      <c r="CQ78" s="53" t="s">
        <v>49</v>
      </c>
      <c r="CR78" s="54" t="s">
        <v>49</v>
      </c>
      <c r="CS78" s="54">
        <f t="shared" si="13"/>
        <v>0</v>
      </c>
      <c r="CT78" s="55"/>
      <c r="CV78" s="51"/>
      <c r="CW78" s="52"/>
      <c r="CX78" s="53" t="s">
        <v>49</v>
      </c>
      <c r="CY78" s="54" t="s">
        <v>49</v>
      </c>
      <c r="CZ78" s="54">
        <v>0</v>
      </c>
      <c r="DA78" s="55"/>
    </row>
    <row r="79" spans="2:105">
      <c r="B79" s="51"/>
      <c r="C79" s="52"/>
      <c r="D79" s="53" t="s">
        <v>49</v>
      </c>
      <c r="E79" s="54" t="s">
        <v>49</v>
      </c>
      <c r="F79" s="54">
        <f t="shared" si="0"/>
        <v>0</v>
      </c>
      <c r="G79" s="55"/>
      <c r="I79" s="51"/>
      <c r="J79" s="52"/>
      <c r="K79" s="53" t="s">
        <v>49</v>
      </c>
      <c r="L79" s="54" t="s">
        <v>49</v>
      </c>
      <c r="M79" s="54">
        <f t="shared" si="1"/>
        <v>0</v>
      </c>
      <c r="N79" s="55"/>
      <c r="P79" s="51"/>
      <c r="Q79" s="52"/>
      <c r="R79" s="53" t="s">
        <v>49</v>
      </c>
      <c r="S79" s="54" t="s">
        <v>49</v>
      </c>
      <c r="T79" s="54">
        <f t="shared" si="2"/>
        <v>0</v>
      </c>
      <c r="U79" s="55"/>
      <c r="W79" s="51"/>
      <c r="X79" s="52"/>
      <c r="Y79" s="53" t="s">
        <v>49</v>
      </c>
      <c r="Z79" s="54" t="s">
        <v>49</v>
      </c>
      <c r="AA79" s="54">
        <f t="shared" si="15"/>
        <v>0</v>
      </c>
      <c r="AB79" s="212"/>
      <c r="AD79" s="51"/>
      <c r="AE79" s="52"/>
      <c r="AF79" s="53" t="s">
        <v>49</v>
      </c>
      <c r="AG79" s="54" t="s">
        <v>49</v>
      </c>
      <c r="AH79" s="54">
        <f t="shared" si="4"/>
        <v>0</v>
      </c>
      <c r="AI79" s="55"/>
      <c r="AK79" s="51"/>
      <c r="AL79" s="52"/>
      <c r="AM79" s="53" t="s">
        <v>49</v>
      </c>
      <c r="AN79" s="54" t="s">
        <v>49</v>
      </c>
      <c r="AO79" s="54">
        <f t="shared" si="5"/>
        <v>0</v>
      </c>
      <c r="AP79" s="55"/>
      <c r="AR79" s="51"/>
      <c r="AS79" s="52"/>
      <c r="AT79" s="53" t="s">
        <v>49</v>
      </c>
      <c r="AU79" s="54" t="s">
        <v>49</v>
      </c>
      <c r="AV79" s="54">
        <f t="shared" si="6"/>
        <v>0</v>
      </c>
      <c r="AW79" s="212"/>
      <c r="AY79" s="51"/>
      <c r="AZ79" s="52"/>
      <c r="BA79" s="53" t="s">
        <v>49</v>
      </c>
      <c r="BB79" s="54" t="s">
        <v>49</v>
      </c>
      <c r="BC79" s="54">
        <f t="shared" si="7"/>
        <v>0</v>
      </c>
      <c r="BD79" s="55"/>
      <c r="BF79" s="51"/>
      <c r="BG79" s="52"/>
      <c r="BH79" s="53" t="s">
        <v>49</v>
      </c>
      <c r="BI79" s="54" t="s">
        <v>49</v>
      </c>
      <c r="BJ79" s="54">
        <v>0</v>
      </c>
      <c r="BK79" s="55"/>
      <c r="BM79" s="51"/>
      <c r="BN79" s="52"/>
      <c r="BO79" s="53" t="s">
        <v>49</v>
      </c>
      <c r="BP79" s="54" t="s">
        <v>49</v>
      </c>
      <c r="BQ79" s="54">
        <f t="shared" si="9"/>
        <v>0</v>
      </c>
      <c r="BR79" s="55"/>
      <c r="BT79" s="51"/>
      <c r="BU79" s="52"/>
      <c r="BV79" s="53" t="s">
        <v>49</v>
      </c>
      <c r="BW79" s="54" t="s">
        <v>49</v>
      </c>
      <c r="BX79" s="54">
        <f t="shared" si="10"/>
        <v>0</v>
      </c>
      <c r="BY79" s="55"/>
      <c r="CA79" s="51"/>
      <c r="CB79" s="52"/>
      <c r="CC79" s="53" t="s">
        <v>49</v>
      </c>
      <c r="CD79" s="54" t="s">
        <v>49</v>
      </c>
      <c r="CE79" s="54">
        <f t="shared" si="11"/>
        <v>0</v>
      </c>
      <c r="CF79" s="55"/>
      <c r="CH79" s="51"/>
      <c r="CI79" s="52"/>
      <c r="CJ79" s="53" t="s">
        <v>49</v>
      </c>
      <c r="CK79" s="54" t="s">
        <v>49</v>
      </c>
      <c r="CL79" s="54">
        <f t="shared" si="12"/>
        <v>0</v>
      </c>
      <c r="CM79" s="55"/>
      <c r="CO79" s="51"/>
      <c r="CP79" s="52"/>
      <c r="CQ79" s="53" t="s">
        <v>49</v>
      </c>
      <c r="CR79" s="54" t="s">
        <v>49</v>
      </c>
      <c r="CS79" s="54">
        <f t="shared" si="13"/>
        <v>0</v>
      </c>
      <c r="CT79" s="55"/>
      <c r="CV79" s="51"/>
      <c r="CW79" s="52"/>
      <c r="CX79" s="53" t="s">
        <v>49</v>
      </c>
      <c r="CY79" s="54" t="s">
        <v>49</v>
      </c>
      <c r="CZ79" s="54">
        <v>0</v>
      </c>
      <c r="DA79" s="55"/>
    </row>
    <row r="80" spans="2:105">
      <c r="B80" s="51"/>
      <c r="C80" s="52"/>
      <c r="D80" s="53" t="s">
        <v>49</v>
      </c>
      <c r="E80" s="54" t="s">
        <v>49</v>
      </c>
      <c r="F80" s="54">
        <f t="shared" si="0"/>
        <v>0</v>
      </c>
      <c r="G80" s="55"/>
      <c r="I80" s="51"/>
      <c r="J80" s="52"/>
      <c r="K80" s="53" t="s">
        <v>49</v>
      </c>
      <c r="L80" s="54" t="s">
        <v>49</v>
      </c>
      <c r="M80" s="54">
        <f t="shared" si="1"/>
        <v>0</v>
      </c>
      <c r="N80" s="55"/>
      <c r="P80" s="51"/>
      <c r="Q80" s="52"/>
      <c r="R80" s="53" t="s">
        <v>49</v>
      </c>
      <c r="S80" s="54" t="s">
        <v>49</v>
      </c>
      <c r="T80" s="54">
        <f t="shared" si="2"/>
        <v>0</v>
      </c>
      <c r="U80" s="55"/>
      <c r="W80" s="51"/>
      <c r="X80" s="52"/>
      <c r="Y80" s="53" t="s">
        <v>49</v>
      </c>
      <c r="Z80" s="54" t="s">
        <v>49</v>
      </c>
      <c r="AA80" s="54">
        <f t="shared" si="15"/>
        <v>0</v>
      </c>
      <c r="AB80" s="212"/>
      <c r="AD80" s="51"/>
      <c r="AE80" s="52"/>
      <c r="AF80" s="53" t="s">
        <v>49</v>
      </c>
      <c r="AG80" s="54" t="s">
        <v>49</v>
      </c>
      <c r="AH80" s="54">
        <f t="shared" si="4"/>
        <v>0</v>
      </c>
      <c r="AI80" s="55"/>
      <c r="AK80" s="51"/>
      <c r="AL80" s="52"/>
      <c r="AM80" s="53" t="s">
        <v>49</v>
      </c>
      <c r="AN80" s="54" t="s">
        <v>49</v>
      </c>
      <c r="AO80" s="54">
        <f t="shared" si="5"/>
        <v>0</v>
      </c>
      <c r="AP80" s="55"/>
      <c r="AR80" s="51"/>
      <c r="AS80" s="52"/>
      <c r="AT80" s="53" t="s">
        <v>49</v>
      </c>
      <c r="AU80" s="54" t="s">
        <v>49</v>
      </c>
      <c r="AV80" s="54">
        <f t="shared" si="6"/>
        <v>0</v>
      </c>
      <c r="AW80" s="212"/>
      <c r="AY80" s="51"/>
      <c r="AZ80" s="52"/>
      <c r="BA80" s="53" t="s">
        <v>49</v>
      </c>
      <c r="BB80" s="54" t="s">
        <v>49</v>
      </c>
      <c r="BC80" s="54">
        <f t="shared" si="7"/>
        <v>0</v>
      </c>
      <c r="BD80" s="55"/>
      <c r="BF80" s="51"/>
      <c r="BG80" s="52"/>
      <c r="BH80" s="53" t="s">
        <v>49</v>
      </c>
      <c r="BI80" s="54" t="s">
        <v>49</v>
      </c>
      <c r="BJ80" s="54">
        <v>0</v>
      </c>
      <c r="BK80" s="55"/>
      <c r="BM80" s="51"/>
      <c r="BN80" s="52"/>
      <c r="BO80" s="53" t="s">
        <v>49</v>
      </c>
      <c r="BP80" s="54" t="s">
        <v>49</v>
      </c>
      <c r="BQ80" s="54">
        <f t="shared" si="9"/>
        <v>0</v>
      </c>
      <c r="BR80" s="55"/>
      <c r="BT80" s="51"/>
      <c r="BU80" s="52"/>
      <c r="BV80" s="53" t="s">
        <v>49</v>
      </c>
      <c r="BW80" s="54" t="s">
        <v>49</v>
      </c>
      <c r="BX80" s="54">
        <f t="shared" si="10"/>
        <v>0</v>
      </c>
      <c r="BY80" s="55"/>
      <c r="CA80" s="51"/>
      <c r="CB80" s="52"/>
      <c r="CC80" s="53" t="s">
        <v>49</v>
      </c>
      <c r="CD80" s="54" t="s">
        <v>49</v>
      </c>
      <c r="CE80" s="54">
        <f t="shared" si="11"/>
        <v>0</v>
      </c>
      <c r="CF80" s="55"/>
      <c r="CH80" s="51"/>
      <c r="CI80" s="52"/>
      <c r="CJ80" s="53" t="s">
        <v>49</v>
      </c>
      <c r="CK80" s="54" t="s">
        <v>49</v>
      </c>
      <c r="CL80" s="54">
        <f t="shared" si="12"/>
        <v>0</v>
      </c>
      <c r="CM80" s="55"/>
      <c r="CO80" s="51"/>
      <c r="CP80" s="52"/>
      <c r="CQ80" s="53" t="s">
        <v>49</v>
      </c>
      <c r="CR80" s="54" t="s">
        <v>49</v>
      </c>
      <c r="CS80" s="54">
        <f t="shared" si="13"/>
        <v>0</v>
      </c>
      <c r="CT80" s="55"/>
      <c r="CV80" s="51"/>
      <c r="CW80" s="52"/>
      <c r="CX80" s="53" t="s">
        <v>49</v>
      </c>
      <c r="CY80" s="54" t="s">
        <v>49</v>
      </c>
      <c r="CZ80" s="54">
        <v>0</v>
      </c>
      <c r="DA80" s="55"/>
    </row>
    <row r="81" spans="2:105">
      <c r="B81" s="51"/>
      <c r="C81" s="52"/>
      <c r="D81" s="53" t="s">
        <v>49</v>
      </c>
      <c r="E81" s="54" t="s">
        <v>49</v>
      </c>
      <c r="F81" s="54">
        <f t="shared" si="0"/>
        <v>0</v>
      </c>
      <c r="G81" s="55"/>
      <c r="I81" s="51"/>
      <c r="J81" s="52"/>
      <c r="K81" s="53" t="s">
        <v>49</v>
      </c>
      <c r="L81" s="54" t="s">
        <v>49</v>
      </c>
      <c r="M81" s="54">
        <f t="shared" si="1"/>
        <v>0</v>
      </c>
      <c r="N81" s="55"/>
      <c r="P81" s="51"/>
      <c r="Q81" s="52"/>
      <c r="R81" s="53" t="s">
        <v>49</v>
      </c>
      <c r="S81" s="54" t="s">
        <v>49</v>
      </c>
      <c r="T81" s="54">
        <f t="shared" si="2"/>
        <v>0</v>
      </c>
      <c r="U81" s="55"/>
      <c r="W81" s="51"/>
      <c r="X81" s="52"/>
      <c r="Y81" s="53" t="s">
        <v>49</v>
      </c>
      <c r="Z81" s="54" t="s">
        <v>49</v>
      </c>
      <c r="AA81" s="54">
        <f t="shared" si="15"/>
        <v>0</v>
      </c>
      <c r="AB81" s="212"/>
      <c r="AD81" s="51"/>
      <c r="AE81" s="52"/>
      <c r="AF81" s="53" t="s">
        <v>49</v>
      </c>
      <c r="AG81" s="54" t="s">
        <v>49</v>
      </c>
      <c r="AH81" s="54">
        <f t="shared" si="4"/>
        <v>0</v>
      </c>
      <c r="AI81" s="55"/>
      <c r="AK81" s="51"/>
      <c r="AL81" s="52"/>
      <c r="AM81" s="53" t="s">
        <v>49</v>
      </c>
      <c r="AN81" s="54" t="s">
        <v>49</v>
      </c>
      <c r="AO81" s="54">
        <f t="shared" si="5"/>
        <v>0</v>
      </c>
      <c r="AP81" s="55"/>
      <c r="AR81" s="51"/>
      <c r="AS81" s="52"/>
      <c r="AT81" s="53" t="s">
        <v>49</v>
      </c>
      <c r="AU81" s="54" t="s">
        <v>49</v>
      </c>
      <c r="AV81" s="54">
        <f t="shared" si="6"/>
        <v>0</v>
      </c>
      <c r="AW81" s="212"/>
      <c r="AY81" s="51"/>
      <c r="AZ81" s="52"/>
      <c r="BA81" s="53" t="s">
        <v>49</v>
      </c>
      <c r="BB81" s="54" t="s">
        <v>49</v>
      </c>
      <c r="BC81" s="54">
        <f t="shared" si="7"/>
        <v>0</v>
      </c>
      <c r="BD81" s="55"/>
      <c r="BF81" s="51"/>
      <c r="BG81" s="52"/>
      <c r="BH81" s="53" t="s">
        <v>49</v>
      </c>
      <c r="BI81" s="54" t="s">
        <v>49</v>
      </c>
      <c r="BJ81" s="54">
        <v>0</v>
      </c>
      <c r="BK81" s="55"/>
      <c r="BM81" s="51"/>
      <c r="BN81" s="52"/>
      <c r="BO81" s="53" t="s">
        <v>49</v>
      </c>
      <c r="BP81" s="54" t="s">
        <v>49</v>
      </c>
      <c r="BQ81" s="54">
        <f t="shared" si="9"/>
        <v>0</v>
      </c>
      <c r="BR81" s="55"/>
      <c r="BT81" s="51"/>
      <c r="BU81" s="52"/>
      <c r="BV81" s="53" t="s">
        <v>49</v>
      </c>
      <c r="BW81" s="54" t="s">
        <v>49</v>
      </c>
      <c r="BX81" s="54">
        <f t="shared" si="10"/>
        <v>0</v>
      </c>
      <c r="BY81" s="55"/>
      <c r="CA81" s="51"/>
      <c r="CB81" s="52"/>
      <c r="CC81" s="53" t="s">
        <v>49</v>
      </c>
      <c r="CD81" s="54" t="s">
        <v>49</v>
      </c>
      <c r="CE81" s="54">
        <f t="shared" si="11"/>
        <v>0</v>
      </c>
      <c r="CF81" s="55"/>
      <c r="CH81" s="51"/>
      <c r="CI81" s="52"/>
      <c r="CJ81" s="53" t="s">
        <v>49</v>
      </c>
      <c r="CK81" s="54" t="s">
        <v>49</v>
      </c>
      <c r="CL81" s="54">
        <f t="shared" si="12"/>
        <v>0</v>
      </c>
      <c r="CM81" s="55"/>
      <c r="CO81" s="51"/>
      <c r="CP81" s="52"/>
      <c r="CQ81" s="53" t="s">
        <v>49</v>
      </c>
      <c r="CR81" s="54" t="s">
        <v>49</v>
      </c>
      <c r="CS81" s="54">
        <f t="shared" si="13"/>
        <v>0</v>
      </c>
      <c r="CT81" s="55"/>
      <c r="CV81" s="51"/>
      <c r="CW81" s="52"/>
      <c r="CX81" s="53" t="s">
        <v>49</v>
      </c>
      <c r="CY81" s="54" t="s">
        <v>49</v>
      </c>
      <c r="CZ81" s="54">
        <v>0</v>
      </c>
      <c r="DA81" s="55"/>
    </row>
    <row r="82" spans="2:105">
      <c r="B82" s="51"/>
      <c r="C82" s="52"/>
      <c r="D82" s="53" t="s">
        <v>49</v>
      </c>
      <c r="E82" s="54" t="s">
        <v>49</v>
      </c>
      <c r="F82" s="54">
        <f t="shared" si="0"/>
        <v>0</v>
      </c>
      <c r="G82" s="55"/>
      <c r="I82" s="51"/>
      <c r="J82" s="52"/>
      <c r="K82" s="53" t="s">
        <v>49</v>
      </c>
      <c r="L82" s="54" t="s">
        <v>49</v>
      </c>
      <c r="M82" s="54">
        <f t="shared" si="1"/>
        <v>0</v>
      </c>
      <c r="N82" s="55"/>
      <c r="P82" s="51"/>
      <c r="Q82" s="52"/>
      <c r="R82" s="53" t="s">
        <v>49</v>
      </c>
      <c r="S82" s="54" t="s">
        <v>49</v>
      </c>
      <c r="T82" s="54">
        <f t="shared" si="2"/>
        <v>0</v>
      </c>
      <c r="U82" s="55"/>
      <c r="W82" s="51"/>
      <c r="X82" s="52"/>
      <c r="Y82" s="53" t="s">
        <v>49</v>
      </c>
      <c r="Z82" s="54" t="s">
        <v>49</v>
      </c>
      <c r="AA82" s="54">
        <f t="shared" si="15"/>
        <v>0</v>
      </c>
      <c r="AB82" s="212"/>
      <c r="AD82" s="51"/>
      <c r="AE82" s="52"/>
      <c r="AF82" s="53" t="s">
        <v>49</v>
      </c>
      <c r="AG82" s="54" t="s">
        <v>49</v>
      </c>
      <c r="AH82" s="54">
        <f t="shared" si="4"/>
        <v>0</v>
      </c>
      <c r="AI82" s="55"/>
      <c r="AK82" s="51"/>
      <c r="AL82" s="52"/>
      <c r="AM82" s="53" t="s">
        <v>49</v>
      </c>
      <c r="AN82" s="54" t="s">
        <v>49</v>
      </c>
      <c r="AO82" s="54">
        <f t="shared" si="5"/>
        <v>0</v>
      </c>
      <c r="AP82" s="55"/>
      <c r="AR82" s="51"/>
      <c r="AS82" s="52"/>
      <c r="AT82" s="53" t="s">
        <v>49</v>
      </c>
      <c r="AU82" s="54" t="s">
        <v>49</v>
      </c>
      <c r="AV82" s="54">
        <f t="shared" si="6"/>
        <v>0</v>
      </c>
      <c r="AW82" s="212"/>
      <c r="AY82" s="51"/>
      <c r="AZ82" s="52"/>
      <c r="BA82" s="53" t="s">
        <v>49</v>
      </c>
      <c r="BB82" s="54" t="s">
        <v>49</v>
      </c>
      <c r="BC82" s="54">
        <f t="shared" si="7"/>
        <v>0</v>
      </c>
      <c r="BD82" s="55"/>
      <c r="BF82" s="51"/>
      <c r="BG82" s="52"/>
      <c r="BH82" s="53" t="s">
        <v>49</v>
      </c>
      <c r="BI82" s="54" t="s">
        <v>49</v>
      </c>
      <c r="BJ82" s="54">
        <v>0</v>
      </c>
      <c r="BK82" s="55"/>
      <c r="BM82" s="51"/>
      <c r="BN82" s="52"/>
      <c r="BO82" s="53" t="s">
        <v>49</v>
      </c>
      <c r="BP82" s="54" t="s">
        <v>49</v>
      </c>
      <c r="BQ82" s="54">
        <f t="shared" si="9"/>
        <v>0</v>
      </c>
      <c r="BR82" s="55"/>
      <c r="BT82" s="51"/>
      <c r="BU82" s="52"/>
      <c r="BV82" s="53" t="s">
        <v>49</v>
      </c>
      <c r="BW82" s="54" t="s">
        <v>49</v>
      </c>
      <c r="BX82" s="54">
        <f t="shared" si="10"/>
        <v>0</v>
      </c>
      <c r="BY82" s="55"/>
      <c r="CA82" s="51"/>
      <c r="CB82" s="52"/>
      <c r="CC82" s="53" t="s">
        <v>49</v>
      </c>
      <c r="CD82" s="54" t="s">
        <v>49</v>
      </c>
      <c r="CE82" s="54">
        <f t="shared" si="11"/>
        <v>0</v>
      </c>
      <c r="CF82" s="55"/>
      <c r="CH82" s="51"/>
      <c r="CI82" s="52"/>
      <c r="CJ82" s="53" t="s">
        <v>49</v>
      </c>
      <c r="CK82" s="54" t="s">
        <v>49</v>
      </c>
      <c r="CL82" s="54">
        <f t="shared" si="12"/>
        <v>0</v>
      </c>
      <c r="CM82" s="55"/>
      <c r="CO82" s="51"/>
      <c r="CP82" s="52"/>
      <c r="CQ82" s="53" t="s">
        <v>49</v>
      </c>
      <c r="CR82" s="54" t="s">
        <v>49</v>
      </c>
      <c r="CS82" s="54">
        <f t="shared" si="13"/>
        <v>0</v>
      </c>
      <c r="CT82" s="55"/>
      <c r="CV82" s="51"/>
      <c r="CW82" s="52"/>
      <c r="CX82" s="53" t="s">
        <v>49</v>
      </c>
      <c r="CY82" s="54" t="s">
        <v>49</v>
      </c>
      <c r="CZ82" s="54">
        <v>0</v>
      </c>
      <c r="DA82" s="55"/>
    </row>
    <row r="83" spans="2:105">
      <c r="B83" s="51"/>
      <c r="C83" s="52"/>
      <c r="D83" s="53" t="s">
        <v>49</v>
      </c>
      <c r="E83" s="54" t="s">
        <v>49</v>
      </c>
      <c r="F83" s="54">
        <f t="shared" si="0"/>
        <v>0</v>
      </c>
      <c r="G83" s="55"/>
      <c r="I83" s="51"/>
      <c r="J83" s="52"/>
      <c r="K83" s="53" t="s">
        <v>49</v>
      </c>
      <c r="L83" s="54" t="s">
        <v>49</v>
      </c>
      <c r="M83" s="54">
        <f t="shared" si="1"/>
        <v>0</v>
      </c>
      <c r="N83" s="55"/>
      <c r="P83" s="51"/>
      <c r="Q83" s="52"/>
      <c r="R83" s="53" t="s">
        <v>49</v>
      </c>
      <c r="S83" s="54" t="s">
        <v>49</v>
      </c>
      <c r="T83" s="54">
        <f t="shared" si="2"/>
        <v>0</v>
      </c>
      <c r="U83" s="55"/>
      <c r="W83" s="51"/>
      <c r="X83" s="52"/>
      <c r="Y83" s="53" t="s">
        <v>49</v>
      </c>
      <c r="Z83" s="54" t="s">
        <v>49</v>
      </c>
      <c r="AA83" s="54">
        <f t="shared" si="15"/>
        <v>0</v>
      </c>
      <c r="AB83" s="212"/>
      <c r="AD83" s="51"/>
      <c r="AE83" s="52"/>
      <c r="AF83" s="53" t="s">
        <v>49</v>
      </c>
      <c r="AG83" s="54" t="s">
        <v>49</v>
      </c>
      <c r="AH83" s="54">
        <f t="shared" si="4"/>
        <v>0</v>
      </c>
      <c r="AI83" s="55"/>
      <c r="AK83" s="51"/>
      <c r="AL83" s="52"/>
      <c r="AM83" s="53" t="s">
        <v>49</v>
      </c>
      <c r="AN83" s="54" t="s">
        <v>49</v>
      </c>
      <c r="AO83" s="54">
        <f t="shared" si="5"/>
        <v>0</v>
      </c>
      <c r="AP83" s="55"/>
      <c r="AR83" s="51"/>
      <c r="AS83" s="52"/>
      <c r="AT83" s="53" t="s">
        <v>49</v>
      </c>
      <c r="AU83" s="54" t="s">
        <v>49</v>
      </c>
      <c r="AV83" s="54">
        <f t="shared" si="6"/>
        <v>0</v>
      </c>
      <c r="AW83" s="212"/>
      <c r="AY83" s="51"/>
      <c r="AZ83" s="52"/>
      <c r="BA83" s="53" t="s">
        <v>49</v>
      </c>
      <c r="BB83" s="54" t="s">
        <v>49</v>
      </c>
      <c r="BC83" s="54">
        <f t="shared" si="7"/>
        <v>0</v>
      </c>
      <c r="BD83" s="55"/>
      <c r="BF83" s="51"/>
      <c r="BG83" s="52"/>
      <c r="BH83" s="53" t="s">
        <v>49</v>
      </c>
      <c r="BI83" s="54" t="s">
        <v>49</v>
      </c>
      <c r="BJ83" s="54">
        <v>0</v>
      </c>
      <c r="BK83" s="55"/>
      <c r="BM83" s="51"/>
      <c r="BN83" s="52"/>
      <c r="BO83" s="53" t="s">
        <v>49</v>
      </c>
      <c r="BP83" s="54" t="s">
        <v>49</v>
      </c>
      <c r="BQ83" s="54">
        <f t="shared" si="9"/>
        <v>0</v>
      </c>
      <c r="BR83" s="55"/>
      <c r="BT83" s="51"/>
      <c r="BU83" s="52"/>
      <c r="BV83" s="53" t="s">
        <v>49</v>
      </c>
      <c r="BW83" s="54" t="s">
        <v>49</v>
      </c>
      <c r="BX83" s="54">
        <f t="shared" si="10"/>
        <v>0</v>
      </c>
      <c r="BY83" s="55"/>
      <c r="CA83" s="51"/>
      <c r="CB83" s="52"/>
      <c r="CC83" s="53" t="s">
        <v>49</v>
      </c>
      <c r="CD83" s="54" t="s">
        <v>49</v>
      </c>
      <c r="CE83" s="54">
        <f t="shared" si="11"/>
        <v>0</v>
      </c>
      <c r="CF83" s="55"/>
      <c r="CH83" s="51"/>
      <c r="CI83" s="52"/>
      <c r="CJ83" s="53" t="s">
        <v>49</v>
      </c>
      <c r="CK83" s="54" t="s">
        <v>49</v>
      </c>
      <c r="CL83" s="54">
        <f t="shared" si="12"/>
        <v>0</v>
      </c>
      <c r="CM83" s="55"/>
      <c r="CO83" s="51"/>
      <c r="CP83" s="52"/>
      <c r="CQ83" s="53" t="s">
        <v>49</v>
      </c>
      <c r="CR83" s="54" t="s">
        <v>49</v>
      </c>
      <c r="CS83" s="54">
        <f t="shared" si="13"/>
        <v>0</v>
      </c>
      <c r="CT83" s="55"/>
      <c r="CV83" s="51"/>
      <c r="CW83" s="52"/>
      <c r="CX83" s="53" t="s">
        <v>49</v>
      </c>
      <c r="CY83" s="54" t="s">
        <v>49</v>
      </c>
      <c r="CZ83" s="54">
        <v>0</v>
      </c>
      <c r="DA83" s="55"/>
    </row>
    <row r="84" spans="2:105">
      <c r="B84" s="51"/>
      <c r="C84" s="52"/>
      <c r="D84" s="53" t="s">
        <v>49</v>
      </c>
      <c r="E84" s="54" t="s">
        <v>49</v>
      </c>
      <c r="F84" s="54">
        <f t="shared" si="0"/>
        <v>0</v>
      </c>
      <c r="G84" s="55"/>
      <c r="I84" s="51"/>
      <c r="J84" s="52"/>
      <c r="K84" s="53" t="s">
        <v>49</v>
      </c>
      <c r="L84" s="54" t="s">
        <v>49</v>
      </c>
      <c r="M84" s="54">
        <f t="shared" si="1"/>
        <v>0</v>
      </c>
      <c r="N84" s="55"/>
      <c r="P84" s="51"/>
      <c r="Q84" s="52"/>
      <c r="R84" s="53" t="s">
        <v>49</v>
      </c>
      <c r="S84" s="54" t="s">
        <v>49</v>
      </c>
      <c r="T84" s="54">
        <f t="shared" si="2"/>
        <v>0</v>
      </c>
      <c r="U84" s="55"/>
      <c r="W84" s="51"/>
      <c r="X84" s="52"/>
      <c r="Y84" s="53" t="s">
        <v>49</v>
      </c>
      <c r="Z84" s="54" t="s">
        <v>49</v>
      </c>
      <c r="AA84" s="54">
        <f t="shared" si="15"/>
        <v>0</v>
      </c>
      <c r="AB84" s="212"/>
      <c r="AD84" s="51"/>
      <c r="AE84" s="52"/>
      <c r="AF84" s="53" t="s">
        <v>49</v>
      </c>
      <c r="AG84" s="54" t="s">
        <v>49</v>
      </c>
      <c r="AH84" s="54">
        <f t="shared" si="4"/>
        <v>0</v>
      </c>
      <c r="AI84" s="55"/>
      <c r="AK84" s="51"/>
      <c r="AL84" s="52"/>
      <c r="AM84" s="53" t="s">
        <v>49</v>
      </c>
      <c r="AN84" s="54" t="s">
        <v>49</v>
      </c>
      <c r="AO84" s="54">
        <f t="shared" si="5"/>
        <v>0</v>
      </c>
      <c r="AP84" s="55"/>
      <c r="AR84" s="51"/>
      <c r="AS84" s="52"/>
      <c r="AT84" s="53" t="s">
        <v>49</v>
      </c>
      <c r="AU84" s="54" t="s">
        <v>49</v>
      </c>
      <c r="AV84" s="54">
        <f t="shared" si="6"/>
        <v>0</v>
      </c>
      <c r="AW84" s="212"/>
      <c r="AY84" s="51"/>
      <c r="AZ84" s="52"/>
      <c r="BA84" s="53" t="s">
        <v>49</v>
      </c>
      <c r="BB84" s="54" t="s">
        <v>49</v>
      </c>
      <c r="BC84" s="54">
        <f t="shared" si="7"/>
        <v>0</v>
      </c>
      <c r="BD84" s="55"/>
      <c r="BF84" s="51"/>
      <c r="BG84" s="52"/>
      <c r="BH84" s="53" t="s">
        <v>49</v>
      </c>
      <c r="BI84" s="54" t="s">
        <v>49</v>
      </c>
      <c r="BJ84" s="54">
        <v>0</v>
      </c>
      <c r="BK84" s="55"/>
      <c r="BM84" s="51"/>
      <c r="BN84" s="52"/>
      <c r="BO84" s="53" t="s">
        <v>49</v>
      </c>
      <c r="BP84" s="54" t="s">
        <v>49</v>
      </c>
      <c r="BQ84" s="54">
        <f t="shared" si="9"/>
        <v>0</v>
      </c>
      <c r="BR84" s="55"/>
      <c r="BT84" s="51"/>
      <c r="BU84" s="52"/>
      <c r="BV84" s="53" t="s">
        <v>49</v>
      </c>
      <c r="BW84" s="54" t="s">
        <v>49</v>
      </c>
      <c r="BX84" s="54">
        <f t="shared" si="10"/>
        <v>0</v>
      </c>
      <c r="BY84" s="55"/>
      <c r="CA84" s="51"/>
      <c r="CB84" s="52"/>
      <c r="CC84" s="53" t="s">
        <v>49</v>
      </c>
      <c r="CD84" s="54" t="s">
        <v>49</v>
      </c>
      <c r="CE84" s="54">
        <f t="shared" si="11"/>
        <v>0</v>
      </c>
      <c r="CF84" s="55"/>
      <c r="CH84" s="51"/>
      <c r="CI84" s="52"/>
      <c r="CJ84" s="53" t="s">
        <v>49</v>
      </c>
      <c r="CK84" s="54" t="s">
        <v>49</v>
      </c>
      <c r="CL84" s="54">
        <f t="shared" si="12"/>
        <v>0</v>
      </c>
      <c r="CM84" s="55"/>
      <c r="CO84" s="51"/>
      <c r="CP84" s="52"/>
      <c r="CQ84" s="53" t="s">
        <v>49</v>
      </c>
      <c r="CR84" s="54" t="s">
        <v>49</v>
      </c>
      <c r="CS84" s="54">
        <f t="shared" si="13"/>
        <v>0</v>
      </c>
      <c r="CT84" s="55"/>
      <c r="CV84" s="51"/>
      <c r="CW84" s="52"/>
      <c r="CX84" s="53" t="s">
        <v>49</v>
      </c>
      <c r="CY84" s="54" t="s">
        <v>49</v>
      </c>
      <c r="CZ84" s="54">
        <v>0</v>
      </c>
      <c r="DA84" s="55"/>
    </row>
    <row r="85" spans="2:105">
      <c r="B85" s="51"/>
      <c r="C85" s="52"/>
      <c r="D85" s="53" t="s">
        <v>49</v>
      </c>
      <c r="E85" s="54" t="s">
        <v>49</v>
      </c>
      <c r="F85" s="54">
        <f t="shared" si="0"/>
        <v>0</v>
      </c>
      <c r="G85" s="55"/>
      <c r="I85" s="51"/>
      <c r="J85" s="52"/>
      <c r="K85" s="53" t="s">
        <v>49</v>
      </c>
      <c r="L85" s="54" t="s">
        <v>49</v>
      </c>
      <c r="M85" s="54">
        <f t="shared" si="1"/>
        <v>0</v>
      </c>
      <c r="N85" s="55"/>
      <c r="P85" s="51"/>
      <c r="Q85" s="52"/>
      <c r="R85" s="53" t="s">
        <v>49</v>
      </c>
      <c r="S85" s="54" t="s">
        <v>49</v>
      </c>
      <c r="T85" s="54">
        <f t="shared" si="2"/>
        <v>0</v>
      </c>
      <c r="U85" s="55"/>
      <c r="W85" s="51"/>
      <c r="X85" s="52"/>
      <c r="Y85" s="53" t="s">
        <v>49</v>
      </c>
      <c r="Z85" s="54" t="s">
        <v>49</v>
      </c>
      <c r="AA85" s="54">
        <f t="shared" si="15"/>
        <v>0</v>
      </c>
      <c r="AB85" s="212"/>
      <c r="AD85" s="51"/>
      <c r="AE85" s="52"/>
      <c r="AF85" s="53" t="s">
        <v>49</v>
      </c>
      <c r="AG85" s="54" t="s">
        <v>49</v>
      </c>
      <c r="AH85" s="54">
        <f t="shared" si="4"/>
        <v>0</v>
      </c>
      <c r="AI85" s="55"/>
      <c r="AK85" s="51"/>
      <c r="AL85" s="52"/>
      <c r="AM85" s="53" t="s">
        <v>49</v>
      </c>
      <c r="AN85" s="54" t="s">
        <v>49</v>
      </c>
      <c r="AO85" s="54">
        <f t="shared" si="5"/>
        <v>0</v>
      </c>
      <c r="AP85" s="55"/>
      <c r="AR85" s="51"/>
      <c r="AS85" s="52"/>
      <c r="AT85" s="53" t="s">
        <v>49</v>
      </c>
      <c r="AU85" s="54" t="s">
        <v>49</v>
      </c>
      <c r="AV85" s="54">
        <f t="shared" si="6"/>
        <v>0</v>
      </c>
      <c r="AW85" s="212"/>
      <c r="AY85" s="51"/>
      <c r="AZ85" s="52"/>
      <c r="BA85" s="53" t="s">
        <v>49</v>
      </c>
      <c r="BB85" s="54" t="s">
        <v>49</v>
      </c>
      <c r="BC85" s="54">
        <f t="shared" si="7"/>
        <v>0</v>
      </c>
      <c r="BD85" s="55"/>
      <c r="BF85" s="51"/>
      <c r="BG85" s="52"/>
      <c r="BH85" s="53" t="s">
        <v>49</v>
      </c>
      <c r="BI85" s="54" t="s">
        <v>49</v>
      </c>
      <c r="BJ85" s="54">
        <v>0</v>
      </c>
      <c r="BK85" s="55"/>
      <c r="BM85" s="51"/>
      <c r="BN85" s="52"/>
      <c r="BO85" s="53" t="s">
        <v>49</v>
      </c>
      <c r="BP85" s="54" t="s">
        <v>49</v>
      </c>
      <c r="BQ85" s="54">
        <f t="shared" si="9"/>
        <v>0</v>
      </c>
      <c r="BR85" s="55"/>
      <c r="BT85" s="51"/>
      <c r="BU85" s="52"/>
      <c r="BV85" s="53" t="s">
        <v>49</v>
      </c>
      <c r="BW85" s="54" t="s">
        <v>49</v>
      </c>
      <c r="BX85" s="54">
        <f t="shared" si="10"/>
        <v>0</v>
      </c>
      <c r="BY85" s="55"/>
      <c r="CA85" s="51"/>
      <c r="CB85" s="52"/>
      <c r="CC85" s="53" t="s">
        <v>49</v>
      </c>
      <c r="CD85" s="54" t="s">
        <v>49</v>
      </c>
      <c r="CE85" s="54">
        <f t="shared" si="11"/>
        <v>0</v>
      </c>
      <c r="CF85" s="55"/>
      <c r="CH85" s="51"/>
      <c r="CI85" s="52"/>
      <c r="CJ85" s="53" t="s">
        <v>49</v>
      </c>
      <c r="CK85" s="54" t="s">
        <v>49</v>
      </c>
      <c r="CL85" s="54">
        <f t="shared" si="12"/>
        <v>0</v>
      </c>
      <c r="CM85" s="55"/>
      <c r="CO85" s="51"/>
      <c r="CP85" s="52"/>
      <c r="CQ85" s="53" t="s">
        <v>49</v>
      </c>
      <c r="CR85" s="54" t="s">
        <v>49</v>
      </c>
      <c r="CS85" s="54">
        <f t="shared" si="13"/>
        <v>0</v>
      </c>
      <c r="CT85" s="55"/>
      <c r="CV85" s="51"/>
      <c r="CW85" s="52"/>
      <c r="CX85" s="53" t="s">
        <v>49</v>
      </c>
      <c r="CY85" s="54" t="s">
        <v>49</v>
      </c>
      <c r="CZ85" s="54">
        <v>0</v>
      </c>
      <c r="DA85" s="55"/>
    </row>
    <row r="86" spans="2:105">
      <c r="B86" s="51"/>
      <c r="C86" s="52"/>
      <c r="D86" s="53" t="s">
        <v>49</v>
      </c>
      <c r="E86" s="54" t="s">
        <v>49</v>
      </c>
      <c r="F86" s="54">
        <f t="shared" si="0"/>
        <v>0</v>
      </c>
      <c r="G86" s="55"/>
      <c r="I86" s="51"/>
      <c r="J86" s="52"/>
      <c r="K86" s="53" t="s">
        <v>49</v>
      </c>
      <c r="L86" s="54" t="s">
        <v>49</v>
      </c>
      <c r="M86" s="54">
        <f t="shared" si="1"/>
        <v>0</v>
      </c>
      <c r="N86" s="55"/>
      <c r="P86" s="51"/>
      <c r="Q86" s="52"/>
      <c r="R86" s="53" t="s">
        <v>49</v>
      </c>
      <c r="S86" s="54" t="s">
        <v>49</v>
      </c>
      <c r="T86" s="54">
        <f t="shared" si="2"/>
        <v>0</v>
      </c>
      <c r="U86" s="55"/>
      <c r="W86" s="51"/>
      <c r="X86" s="52"/>
      <c r="Y86" s="53" t="s">
        <v>49</v>
      </c>
      <c r="Z86" s="54" t="s">
        <v>49</v>
      </c>
      <c r="AA86" s="54">
        <f t="shared" si="15"/>
        <v>0</v>
      </c>
      <c r="AB86" s="212"/>
      <c r="AD86" s="51"/>
      <c r="AE86" s="52"/>
      <c r="AF86" s="53" t="s">
        <v>49</v>
      </c>
      <c r="AG86" s="54" t="s">
        <v>49</v>
      </c>
      <c r="AH86" s="54">
        <f t="shared" si="4"/>
        <v>0</v>
      </c>
      <c r="AI86" s="55"/>
      <c r="AK86" s="51"/>
      <c r="AL86" s="52"/>
      <c r="AM86" s="53" t="s">
        <v>49</v>
      </c>
      <c r="AN86" s="54" t="s">
        <v>49</v>
      </c>
      <c r="AO86" s="54">
        <f t="shared" si="5"/>
        <v>0</v>
      </c>
      <c r="AP86" s="55"/>
      <c r="AR86" s="51"/>
      <c r="AS86" s="52"/>
      <c r="AT86" s="53" t="s">
        <v>49</v>
      </c>
      <c r="AU86" s="54" t="s">
        <v>49</v>
      </c>
      <c r="AV86" s="54">
        <f t="shared" si="6"/>
        <v>0</v>
      </c>
      <c r="AW86" s="212"/>
      <c r="AY86" s="51"/>
      <c r="AZ86" s="52"/>
      <c r="BA86" s="53" t="s">
        <v>49</v>
      </c>
      <c r="BB86" s="54" t="s">
        <v>49</v>
      </c>
      <c r="BC86" s="54">
        <f t="shared" si="7"/>
        <v>0</v>
      </c>
      <c r="BD86" s="55"/>
      <c r="BF86" s="51"/>
      <c r="BG86" s="52"/>
      <c r="BH86" s="53" t="s">
        <v>49</v>
      </c>
      <c r="BI86" s="54" t="s">
        <v>49</v>
      </c>
      <c r="BJ86" s="54">
        <v>0</v>
      </c>
      <c r="BK86" s="55"/>
      <c r="BM86" s="51"/>
      <c r="BN86" s="52"/>
      <c r="BO86" s="53" t="s">
        <v>49</v>
      </c>
      <c r="BP86" s="54" t="s">
        <v>49</v>
      </c>
      <c r="BQ86" s="54">
        <f t="shared" si="9"/>
        <v>0</v>
      </c>
      <c r="BR86" s="55"/>
      <c r="BT86" s="51"/>
      <c r="BU86" s="52"/>
      <c r="BV86" s="53" t="s">
        <v>49</v>
      </c>
      <c r="BW86" s="54" t="s">
        <v>49</v>
      </c>
      <c r="BX86" s="54">
        <f t="shared" si="10"/>
        <v>0</v>
      </c>
      <c r="BY86" s="55"/>
      <c r="CA86" s="51"/>
      <c r="CB86" s="52"/>
      <c r="CC86" s="53" t="s">
        <v>49</v>
      </c>
      <c r="CD86" s="54" t="s">
        <v>49</v>
      </c>
      <c r="CE86" s="54">
        <f t="shared" si="11"/>
        <v>0</v>
      </c>
      <c r="CF86" s="55"/>
      <c r="CH86" s="51"/>
      <c r="CI86" s="52"/>
      <c r="CJ86" s="53" t="s">
        <v>49</v>
      </c>
      <c r="CK86" s="54" t="s">
        <v>49</v>
      </c>
      <c r="CL86" s="54">
        <f t="shared" si="12"/>
        <v>0</v>
      </c>
      <c r="CM86" s="55"/>
      <c r="CO86" s="51"/>
      <c r="CP86" s="52"/>
      <c r="CQ86" s="53" t="s">
        <v>49</v>
      </c>
      <c r="CR86" s="54" t="s">
        <v>49</v>
      </c>
      <c r="CS86" s="54">
        <f t="shared" si="13"/>
        <v>0</v>
      </c>
      <c r="CT86" s="55"/>
      <c r="CV86" s="51"/>
      <c r="CW86" s="52"/>
      <c r="CX86" s="53" t="s">
        <v>49</v>
      </c>
      <c r="CY86" s="54" t="s">
        <v>49</v>
      </c>
      <c r="CZ86" s="54">
        <v>0</v>
      </c>
      <c r="DA86" s="55"/>
    </row>
    <row r="87" spans="2:105">
      <c r="B87" s="51"/>
      <c r="C87" s="52"/>
      <c r="D87" s="53" t="s">
        <v>49</v>
      </c>
      <c r="E87" s="54" t="s">
        <v>49</v>
      </c>
      <c r="F87" s="54">
        <f t="shared" si="0"/>
        <v>0</v>
      </c>
      <c r="G87" s="55"/>
      <c r="I87" s="51"/>
      <c r="J87" s="52"/>
      <c r="K87" s="53" t="s">
        <v>49</v>
      </c>
      <c r="L87" s="54" t="s">
        <v>49</v>
      </c>
      <c r="M87" s="54">
        <f t="shared" si="1"/>
        <v>0</v>
      </c>
      <c r="N87" s="55"/>
      <c r="P87" s="51"/>
      <c r="Q87" s="52"/>
      <c r="R87" s="53" t="s">
        <v>49</v>
      </c>
      <c r="S87" s="54" t="s">
        <v>49</v>
      </c>
      <c r="T87" s="54">
        <f t="shared" si="2"/>
        <v>0</v>
      </c>
      <c r="U87" s="55"/>
      <c r="W87" s="51"/>
      <c r="X87" s="52"/>
      <c r="Y87" s="53" t="s">
        <v>49</v>
      </c>
      <c r="Z87" s="54" t="s">
        <v>49</v>
      </c>
      <c r="AA87" s="54">
        <f t="shared" si="15"/>
        <v>0</v>
      </c>
      <c r="AB87" s="212"/>
      <c r="AD87" s="51"/>
      <c r="AE87" s="52"/>
      <c r="AF87" s="53" t="s">
        <v>49</v>
      </c>
      <c r="AG87" s="54" t="s">
        <v>49</v>
      </c>
      <c r="AH87" s="54">
        <f t="shared" si="4"/>
        <v>0</v>
      </c>
      <c r="AI87" s="55"/>
      <c r="AK87" s="51"/>
      <c r="AL87" s="52"/>
      <c r="AM87" s="53" t="s">
        <v>49</v>
      </c>
      <c r="AN87" s="54" t="s">
        <v>49</v>
      </c>
      <c r="AO87" s="54">
        <f t="shared" si="5"/>
        <v>0</v>
      </c>
      <c r="AP87" s="55"/>
      <c r="AR87" s="51"/>
      <c r="AS87" s="52"/>
      <c r="AT87" s="53" t="s">
        <v>49</v>
      </c>
      <c r="AU87" s="54" t="s">
        <v>49</v>
      </c>
      <c r="AV87" s="54">
        <f t="shared" si="6"/>
        <v>0</v>
      </c>
      <c r="AW87" s="212"/>
      <c r="AY87" s="51"/>
      <c r="AZ87" s="52"/>
      <c r="BA87" s="53" t="s">
        <v>49</v>
      </c>
      <c r="BB87" s="54" t="s">
        <v>49</v>
      </c>
      <c r="BC87" s="54">
        <f t="shared" si="7"/>
        <v>0</v>
      </c>
      <c r="BD87" s="55"/>
      <c r="BF87" s="51"/>
      <c r="BG87" s="52"/>
      <c r="BH87" s="53" t="s">
        <v>49</v>
      </c>
      <c r="BI87" s="54" t="s">
        <v>49</v>
      </c>
      <c r="BJ87" s="54">
        <v>0</v>
      </c>
      <c r="BK87" s="55"/>
      <c r="BM87" s="51"/>
      <c r="BN87" s="52"/>
      <c r="BO87" s="53" t="s">
        <v>49</v>
      </c>
      <c r="BP87" s="54" t="s">
        <v>49</v>
      </c>
      <c r="BQ87" s="54">
        <f t="shared" si="9"/>
        <v>0</v>
      </c>
      <c r="BR87" s="55"/>
      <c r="BT87" s="51"/>
      <c r="BU87" s="52"/>
      <c r="BV87" s="53" t="s">
        <v>49</v>
      </c>
      <c r="BW87" s="54" t="s">
        <v>49</v>
      </c>
      <c r="BX87" s="54">
        <f t="shared" si="10"/>
        <v>0</v>
      </c>
      <c r="BY87" s="55"/>
      <c r="CA87" s="51"/>
      <c r="CB87" s="52"/>
      <c r="CC87" s="53" t="s">
        <v>49</v>
      </c>
      <c r="CD87" s="54" t="s">
        <v>49</v>
      </c>
      <c r="CE87" s="54">
        <f t="shared" si="11"/>
        <v>0</v>
      </c>
      <c r="CF87" s="55"/>
      <c r="CH87" s="51"/>
      <c r="CI87" s="52"/>
      <c r="CJ87" s="53" t="s">
        <v>49</v>
      </c>
      <c r="CK87" s="54" t="s">
        <v>49</v>
      </c>
      <c r="CL87" s="54">
        <f t="shared" si="12"/>
        <v>0</v>
      </c>
      <c r="CM87" s="55"/>
      <c r="CO87" s="51"/>
      <c r="CP87" s="52"/>
      <c r="CQ87" s="53" t="s">
        <v>49</v>
      </c>
      <c r="CR87" s="54" t="s">
        <v>49</v>
      </c>
      <c r="CS87" s="54">
        <f t="shared" si="13"/>
        <v>0</v>
      </c>
      <c r="CT87" s="55"/>
      <c r="CV87" s="51"/>
      <c r="CW87" s="52"/>
      <c r="CX87" s="53" t="s">
        <v>49</v>
      </c>
      <c r="CY87" s="54" t="s">
        <v>49</v>
      </c>
      <c r="CZ87" s="54">
        <v>0</v>
      </c>
      <c r="DA87" s="55"/>
    </row>
    <row r="88" spans="2:105">
      <c r="B88" s="51"/>
      <c r="C88" s="52"/>
      <c r="D88" s="53" t="s">
        <v>49</v>
      </c>
      <c r="E88" s="54" t="s">
        <v>49</v>
      </c>
      <c r="F88" s="54">
        <f t="shared" si="0"/>
        <v>0</v>
      </c>
      <c r="G88" s="55"/>
      <c r="I88" s="51"/>
      <c r="J88" s="52"/>
      <c r="K88" s="53" t="s">
        <v>49</v>
      </c>
      <c r="L88" s="54" t="s">
        <v>49</v>
      </c>
      <c r="M88" s="54">
        <f t="shared" si="1"/>
        <v>0</v>
      </c>
      <c r="N88" s="55"/>
      <c r="P88" s="51"/>
      <c r="Q88" s="52"/>
      <c r="R88" s="53" t="s">
        <v>49</v>
      </c>
      <c r="S88" s="54" t="s">
        <v>49</v>
      </c>
      <c r="T88" s="54">
        <f t="shared" si="2"/>
        <v>0</v>
      </c>
      <c r="U88" s="55"/>
      <c r="W88" s="51"/>
      <c r="X88" s="52"/>
      <c r="Y88" s="53" t="s">
        <v>49</v>
      </c>
      <c r="Z88" s="54" t="s">
        <v>49</v>
      </c>
      <c r="AA88" s="54">
        <f t="shared" si="15"/>
        <v>0</v>
      </c>
      <c r="AB88" s="212"/>
      <c r="AD88" s="51"/>
      <c r="AE88" s="52"/>
      <c r="AF88" s="53" t="s">
        <v>49</v>
      </c>
      <c r="AG88" s="54" t="s">
        <v>49</v>
      </c>
      <c r="AH88" s="54">
        <f t="shared" si="4"/>
        <v>0</v>
      </c>
      <c r="AI88" s="55"/>
      <c r="AK88" s="51"/>
      <c r="AL88" s="52"/>
      <c r="AM88" s="53" t="s">
        <v>49</v>
      </c>
      <c r="AN88" s="54" t="s">
        <v>49</v>
      </c>
      <c r="AO88" s="54">
        <f t="shared" si="5"/>
        <v>0</v>
      </c>
      <c r="AP88" s="55"/>
      <c r="AR88" s="51"/>
      <c r="AS88" s="52"/>
      <c r="AT88" s="53" t="s">
        <v>49</v>
      </c>
      <c r="AU88" s="54" t="s">
        <v>49</v>
      </c>
      <c r="AV88" s="54">
        <f t="shared" si="6"/>
        <v>0</v>
      </c>
      <c r="AW88" s="212"/>
      <c r="AY88" s="51"/>
      <c r="AZ88" s="52"/>
      <c r="BA88" s="53" t="s">
        <v>49</v>
      </c>
      <c r="BB88" s="54" t="s">
        <v>49</v>
      </c>
      <c r="BC88" s="54">
        <f t="shared" si="7"/>
        <v>0</v>
      </c>
      <c r="BD88" s="55"/>
      <c r="BF88" s="51"/>
      <c r="BG88" s="52"/>
      <c r="BH88" s="53" t="s">
        <v>49</v>
      </c>
      <c r="BI88" s="54" t="s">
        <v>49</v>
      </c>
      <c r="BJ88" s="54">
        <v>0</v>
      </c>
      <c r="BK88" s="55"/>
      <c r="BM88" s="51"/>
      <c r="BN88" s="52"/>
      <c r="BO88" s="53" t="s">
        <v>49</v>
      </c>
      <c r="BP88" s="54" t="s">
        <v>49</v>
      </c>
      <c r="BQ88" s="54">
        <f t="shared" si="9"/>
        <v>0</v>
      </c>
      <c r="BR88" s="55"/>
      <c r="BT88" s="51"/>
      <c r="BU88" s="52"/>
      <c r="BV88" s="53" t="s">
        <v>49</v>
      </c>
      <c r="BW88" s="54" t="s">
        <v>49</v>
      </c>
      <c r="BX88" s="54">
        <f t="shared" si="10"/>
        <v>0</v>
      </c>
      <c r="BY88" s="55"/>
      <c r="CA88" s="51"/>
      <c r="CB88" s="52"/>
      <c r="CC88" s="53" t="s">
        <v>49</v>
      </c>
      <c r="CD88" s="54" t="s">
        <v>49</v>
      </c>
      <c r="CE88" s="54">
        <f t="shared" si="11"/>
        <v>0</v>
      </c>
      <c r="CF88" s="55"/>
      <c r="CH88" s="51"/>
      <c r="CI88" s="52"/>
      <c r="CJ88" s="53" t="s">
        <v>49</v>
      </c>
      <c r="CK88" s="54" t="s">
        <v>49</v>
      </c>
      <c r="CL88" s="54">
        <f t="shared" si="12"/>
        <v>0</v>
      </c>
      <c r="CM88" s="55"/>
      <c r="CO88" s="51"/>
      <c r="CP88" s="52"/>
      <c r="CQ88" s="53" t="s">
        <v>49</v>
      </c>
      <c r="CR88" s="54" t="s">
        <v>49</v>
      </c>
      <c r="CS88" s="54">
        <f t="shared" si="13"/>
        <v>0</v>
      </c>
      <c r="CT88" s="55"/>
      <c r="CV88" s="51"/>
      <c r="CW88" s="52"/>
      <c r="CX88" s="53" t="s">
        <v>49</v>
      </c>
      <c r="CY88" s="54" t="s">
        <v>49</v>
      </c>
      <c r="CZ88" s="54">
        <v>0</v>
      </c>
      <c r="DA88" s="55"/>
    </row>
    <row r="89" spans="2:105">
      <c r="B89" s="51"/>
      <c r="C89" s="52"/>
      <c r="D89" s="53" t="s">
        <v>49</v>
      </c>
      <c r="E89" s="54" t="s">
        <v>49</v>
      </c>
      <c r="F89" s="54">
        <f t="shared" si="0"/>
        <v>0</v>
      </c>
      <c r="G89" s="55"/>
      <c r="I89" s="51"/>
      <c r="J89" s="52"/>
      <c r="K89" s="53" t="s">
        <v>49</v>
      </c>
      <c r="L89" s="54" t="s">
        <v>49</v>
      </c>
      <c r="M89" s="54">
        <f t="shared" si="1"/>
        <v>0</v>
      </c>
      <c r="N89" s="55"/>
      <c r="P89" s="51"/>
      <c r="Q89" s="52"/>
      <c r="R89" s="53" t="s">
        <v>49</v>
      </c>
      <c r="S89" s="54" t="s">
        <v>49</v>
      </c>
      <c r="T89" s="54">
        <f t="shared" si="2"/>
        <v>0</v>
      </c>
      <c r="U89" s="55"/>
      <c r="W89" s="51"/>
      <c r="X89" s="52"/>
      <c r="Y89" s="53" t="s">
        <v>49</v>
      </c>
      <c r="Z89" s="54" t="s">
        <v>49</v>
      </c>
      <c r="AA89" s="54">
        <f t="shared" si="15"/>
        <v>0</v>
      </c>
      <c r="AB89" s="212"/>
      <c r="AD89" s="51"/>
      <c r="AE89" s="52"/>
      <c r="AF89" s="53" t="s">
        <v>49</v>
      </c>
      <c r="AG89" s="54" t="s">
        <v>49</v>
      </c>
      <c r="AH89" s="54">
        <f t="shared" si="4"/>
        <v>0</v>
      </c>
      <c r="AI89" s="55"/>
      <c r="AK89" s="51"/>
      <c r="AL89" s="52"/>
      <c r="AM89" s="53" t="s">
        <v>49</v>
      </c>
      <c r="AN89" s="54" t="s">
        <v>49</v>
      </c>
      <c r="AO89" s="54">
        <f t="shared" si="5"/>
        <v>0</v>
      </c>
      <c r="AP89" s="55"/>
      <c r="AR89" s="51"/>
      <c r="AS89" s="52"/>
      <c r="AT89" s="53" t="s">
        <v>49</v>
      </c>
      <c r="AU89" s="54" t="s">
        <v>49</v>
      </c>
      <c r="AV89" s="54">
        <f t="shared" si="6"/>
        <v>0</v>
      </c>
      <c r="AW89" s="212"/>
      <c r="AY89" s="51"/>
      <c r="AZ89" s="52"/>
      <c r="BA89" s="53" t="s">
        <v>49</v>
      </c>
      <c r="BB89" s="54" t="s">
        <v>49</v>
      </c>
      <c r="BC89" s="54">
        <f t="shared" si="7"/>
        <v>0</v>
      </c>
      <c r="BD89" s="55"/>
      <c r="BF89" s="51"/>
      <c r="BG89" s="52"/>
      <c r="BH89" s="53" t="s">
        <v>49</v>
      </c>
      <c r="BI89" s="54" t="s">
        <v>49</v>
      </c>
      <c r="BJ89" s="54">
        <v>0</v>
      </c>
      <c r="BK89" s="55"/>
      <c r="BM89" s="51"/>
      <c r="BN89" s="52"/>
      <c r="BO89" s="53" t="s">
        <v>49</v>
      </c>
      <c r="BP89" s="54" t="s">
        <v>49</v>
      </c>
      <c r="BQ89" s="54">
        <f t="shared" si="9"/>
        <v>0</v>
      </c>
      <c r="BR89" s="55"/>
      <c r="BT89" s="51"/>
      <c r="BU89" s="52"/>
      <c r="BV89" s="53" t="s">
        <v>49</v>
      </c>
      <c r="BW89" s="54" t="s">
        <v>49</v>
      </c>
      <c r="BX89" s="54">
        <f t="shared" si="10"/>
        <v>0</v>
      </c>
      <c r="BY89" s="55"/>
      <c r="CA89" s="51"/>
      <c r="CB89" s="52"/>
      <c r="CC89" s="53" t="s">
        <v>49</v>
      </c>
      <c r="CD89" s="54" t="s">
        <v>49</v>
      </c>
      <c r="CE89" s="54">
        <f t="shared" si="11"/>
        <v>0</v>
      </c>
      <c r="CF89" s="55"/>
      <c r="CH89" s="51"/>
      <c r="CI89" s="52"/>
      <c r="CJ89" s="53" t="s">
        <v>49</v>
      </c>
      <c r="CK89" s="54" t="s">
        <v>49</v>
      </c>
      <c r="CL89" s="54">
        <f t="shared" si="12"/>
        <v>0</v>
      </c>
      <c r="CM89" s="55"/>
      <c r="CO89" s="51"/>
      <c r="CP89" s="52"/>
      <c r="CQ89" s="53" t="s">
        <v>49</v>
      </c>
      <c r="CR89" s="54" t="s">
        <v>49</v>
      </c>
      <c r="CS89" s="54">
        <f t="shared" si="13"/>
        <v>0</v>
      </c>
      <c r="CT89" s="55"/>
      <c r="CV89" s="51"/>
      <c r="CW89" s="52"/>
      <c r="CX89" s="53" t="s">
        <v>49</v>
      </c>
      <c r="CY89" s="54" t="s">
        <v>49</v>
      </c>
      <c r="CZ89" s="54">
        <v>0</v>
      </c>
      <c r="DA89" s="55"/>
    </row>
    <row r="90" spans="2:105">
      <c r="B90" s="51"/>
      <c r="C90" s="52"/>
      <c r="D90" s="53" t="s">
        <v>49</v>
      </c>
      <c r="E90" s="54" t="s">
        <v>49</v>
      </c>
      <c r="F90" s="54">
        <f t="shared" si="0"/>
        <v>0</v>
      </c>
      <c r="G90" s="55"/>
      <c r="I90" s="51"/>
      <c r="J90" s="52"/>
      <c r="K90" s="53" t="s">
        <v>49</v>
      </c>
      <c r="L90" s="54" t="s">
        <v>49</v>
      </c>
      <c r="M90" s="54">
        <f t="shared" si="1"/>
        <v>0</v>
      </c>
      <c r="N90" s="55"/>
      <c r="P90" s="51"/>
      <c r="Q90" s="52"/>
      <c r="R90" s="53" t="s">
        <v>49</v>
      </c>
      <c r="S90" s="54" t="s">
        <v>49</v>
      </c>
      <c r="T90" s="54">
        <f t="shared" si="2"/>
        <v>0</v>
      </c>
      <c r="U90" s="55"/>
      <c r="W90" s="51"/>
      <c r="X90" s="52"/>
      <c r="Y90" s="53" t="s">
        <v>49</v>
      </c>
      <c r="Z90" s="54" t="s">
        <v>49</v>
      </c>
      <c r="AA90" s="54">
        <f t="shared" si="15"/>
        <v>0</v>
      </c>
      <c r="AB90" s="212"/>
      <c r="AD90" s="51"/>
      <c r="AE90" s="52"/>
      <c r="AF90" s="53" t="s">
        <v>49</v>
      </c>
      <c r="AG90" s="54" t="s">
        <v>49</v>
      </c>
      <c r="AH90" s="54">
        <f t="shared" si="4"/>
        <v>0</v>
      </c>
      <c r="AI90" s="55"/>
      <c r="AK90" s="51"/>
      <c r="AL90" s="52"/>
      <c r="AM90" s="53" t="s">
        <v>49</v>
      </c>
      <c r="AN90" s="54" t="s">
        <v>49</v>
      </c>
      <c r="AO90" s="54">
        <f t="shared" si="5"/>
        <v>0</v>
      </c>
      <c r="AP90" s="55"/>
      <c r="AR90" s="51"/>
      <c r="AS90" s="52"/>
      <c r="AT90" s="53" t="s">
        <v>49</v>
      </c>
      <c r="AU90" s="54" t="s">
        <v>49</v>
      </c>
      <c r="AV90" s="54">
        <f t="shared" si="6"/>
        <v>0</v>
      </c>
      <c r="AW90" s="212"/>
      <c r="AY90" s="51"/>
      <c r="AZ90" s="52"/>
      <c r="BA90" s="53" t="s">
        <v>49</v>
      </c>
      <c r="BB90" s="54" t="s">
        <v>49</v>
      </c>
      <c r="BC90" s="54">
        <f t="shared" si="7"/>
        <v>0</v>
      </c>
      <c r="BD90" s="55"/>
      <c r="BF90" s="51"/>
      <c r="BG90" s="52"/>
      <c r="BH90" s="53" t="s">
        <v>49</v>
      </c>
      <c r="BI90" s="54" t="s">
        <v>49</v>
      </c>
      <c r="BJ90" s="54">
        <v>0</v>
      </c>
      <c r="BK90" s="55"/>
      <c r="BM90" s="51"/>
      <c r="BN90" s="52"/>
      <c r="BO90" s="53" t="s">
        <v>49</v>
      </c>
      <c r="BP90" s="54" t="s">
        <v>49</v>
      </c>
      <c r="BQ90" s="54">
        <f t="shared" si="9"/>
        <v>0</v>
      </c>
      <c r="BR90" s="55"/>
      <c r="BT90" s="51"/>
      <c r="BU90" s="52"/>
      <c r="BV90" s="53" t="s">
        <v>49</v>
      </c>
      <c r="BW90" s="54" t="s">
        <v>49</v>
      </c>
      <c r="BX90" s="54">
        <f t="shared" si="10"/>
        <v>0</v>
      </c>
      <c r="BY90" s="55"/>
      <c r="CA90" s="51"/>
      <c r="CB90" s="52"/>
      <c r="CC90" s="53" t="s">
        <v>49</v>
      </c>
      <c r="CD90" s="54" t="s">
        <v>49</v>
      </c>
      <c r="CE90" s="54">
        <f t="shared" si="11"/>
        <v>0</v>
      </c>
      <c r="CF90" s="55"/>
      <c r="CH90" s="51"/>
      <c r="CI90" s="52"/>
      <c r="CJ90" s="53" t="s">
        <v>49</v>
      </c>
      <c r="CK90" s="54" t="s">
        <v>49</v>
      </c>
      <c r="CL90" s="54">
        <f t="shared" si="12"/>
        <v>0</v>
      </c>
      <c r="CM90" s="55"/>
      <c r="CO90" s="51"/>
      <c r="CP90" s="52"/>
      <c r="CQ90" s="53" t="s">
        <v>49</v>
      </c>
      <c r="CR90" s="54" t="s">
        <v>49</v>
      </c>
      <c r="CS90" s="54">
        <f t="shared" si="13"/>
        <v>0</v>
      </c>
      <c r="CT90" s="55"/>
      <c r="CV90" s="51"/>
      <c r="CW90" s="52"/>
      <c r="CX90" s="53" t="s">
        <v>49</v>
      </c>
      <c r="CY90" s="54" t="s">
        <v>49</v>
      </c>
      <c r="CZ90" s="54">
        <v>0</v>
      </c>
      <c r="DA90" s="55"/>
    </row>
    <row r="91" spans="2:105">
      <c r="B91" s="51"/>
      <c r="C91" s="52"/>
      <c r="D91" s="53" t="s">
        <v>49</v>
      </c>
      <c r="E91" s="54" t="s">
        <v>49</v>
      </c>
      <c r="F91" s="54">
        <f t="shared" si="0"/>
        <v>0</v>
      </c>
      <c r="G91" s="55"/>
      <c r="I91" s="51"/>
      <c r="J91" s="52"/>
      <c r="K91" s="53" t="s">
        <v>49</v>
      </c>
      <c r="L91" s="54" t="s">
        <v>49</v>
      </c>
      <c r="M91" s="54">
        <f t="shared" si="1"/>
        <v>0</v>
      </c>
      <c r="N91" s="55"/>
      <c r="P91" s="51"/>
      <c r="Q91" s="52"/>
      <c r="R91" s="53" t="s">
        <v>49</v>
      </c>
      <c r="S91" s="54" t="s">
        <v>49</v>
      </c>
      <c r="T91" s="54">
        <f t="shared" si="2"/>
        <v>0</v>
      </c>
      <c r="U91" s="55"/>
      <c r="W91" s="51"/>
      <c r="X91" s="52"/>
      <c r="Y91" s="53" t="s">
        <v>49</v>
      </c>
      <c r="Z91" s="54" t="s">
        <v>49</v>
      </c>
      <c r="AA91" s="54">
        <f t="shared" si="15"/>
        <v>0</v>
      </c>
      <c r="AB91" s="212"/>
      <c r="AD91" s="51"/>
      <c r="AE91" s="52"/>
      <c r="AF91" s="53" t="s">
        <v>49</v>
      </c>
      <c r="AG91" s="54" t="s">
        <v>49</v>
      </c>
      <c r="AH91" s="54">
        <f t="shared" si="4"/>
        <v>0</v>
      </c>
      <c r="AI91" s="55"/>
      <c r="AK91" s="51"/>
      <c r="AL91" s="52"/>
      <c r="AM91" s="53" t="s">
        <v>49</v>
      </c>
      <c r="AN91" s="54" t="s">
        <v>49</v>
      </c>
      <c r="AO91" s="54">
        <f t="shared" si="5"/>
        <v>0</v>
      </c>
      <c r="AP91" s="55"/>
      <c r="AR91" s="51"/>
      <c r="AS91" s="52"/>
      <c r="AT91" s="53" t="s">
        <v>49</v>
      </c>
      <c r="AU91" s="54" t="s">
        <v>49</v>
      </c>
      <c r="AV91" s="54">
        <f t="shared" si="6"/>
        <v>0</v>
      </c>
      <c r="AW91" s="212"/>
      <c r="AY91" s="51"/>
      <c r="AZ91" s="52"/>
      <c r="BA91" s="53" t="s">
        <v>49</v>
      </c>
      <c r="BB91" s="54" t="s">
        <v>49</v>
      </c>
      <c r="BC91" s="54">
        <f t="shared" si="7"/>
        <v>0</v>
      </c>
      <c r="BD91" s="55"/>
      <c r="BF91" s="51"/>
      <c r="BG91" s="52"/>
      <c r="BH91" s="53" t="s">
        <v>49</v>
      </c>
      <c r="BI91" s="54" t="s">
        <v>49</v>
      </c>
      <c r="BJ91" s="54">
        <v>0</v>
      </c>
      <c r="BK91" s="55"/>
      <c r="BM91" s="51"/>
      <c r="BN91" s="52"/>
      <c r="BO91" s="53" t="s">
        <v>49</v>
      </c>
      <c r="BP91" s="54" t="s">
        <v>49</v>
      </c>
      <c r="BQ91" s="54">
        <f t="shared" si="9"/>
        <v>0</v>
      </c>
      <c r="BR91" s="55"/>
      <c r="BT91" s="51"/>
      <c r="BU91" s="52"/>
      <c r="BV91" s="53" t="s">
        <v>49</v>
      </c>
      <c r="BW91" s="54" t="s">
        <v>49</v>
      </c>
      <c r="BX91" s="54">
        <f t="shared" si="10"/>
        <v>0</v>
      </c>
      <c r="BY91" s="55"/>
      <c r="CA91" s="51"/>
      <c r="CB91" s="52"/>
      <c r="CC91" s="53" t="s">
        <v>49</v>
      </c>
      <c r="CD91" s="54" t="s">
        <v>49</v>
      </c>
      <c r="CE91" s="54">
        <f t="shared" si="11"/>
        <v>0</v>
      </c>
      <c r="CF91" s="55"/>
      <c r="CH91" s="51"/>
      <c r="CI91" s="52"/>
      <c r="CJ91" s="53" t="s">
        <v>49</v>
      </c>
      <c r="CK91" s="54" t="s">
        <v>49</v>
      </c>
      <c r="CL91" s="54">
        <f t="shared" si="12"/>
        <v>0</v>
      </c>
      <c r="CM91" s="55"/>
      <c r="CO91" s="51"/>
      <c r="CP91" s="52"/>
      <c r="CQ91" s="53" t="s">
        <v>49</v>
      </c>
      <c r="CR91" s="54" t="s">
        <v>49</v>
      </c>
      <c r="CS91" s="54">
        <f t="shared" si="13"/>
        <v>0</v>
      </c>
      <c r="CT91" s="55"/>
      <c r="CV91" s="51"/>
      <c r="CW91" s="52"/>
      <c r="CX91" s="53" t="s">
        <v>49</v>
      </c>
      <c r="CY91" s="54" t="s">
        <v>49</v>
      </c>
      <c r="CZ91" s="54">
        <v>0</v>
      </c>
      <c r="DA91" s="55"/>
    </row>
    <row r="92" spans="2:105">
      <c r="B92" s="51"/>
      <c r="C92" s="52"/>
      <c r="D92" s="53" t="s">
        <v>49</v>
      </c>
      <c r="E92" s="54" t="s">
        <v>49</v>
      </c>
      <c r="F92" s="54">
        <f t="shared" si="0"/>
        <v>0</v>
      </c>
      <c r="G92" s="55"/>
      <c r="I92" s="51"/>
      <c r="J92" s="52"/>
      <c r="K92" s="53" t="s">
        <v>49</v>
      </c>
      <c r="L92" s="54" t="s">
        <v>49</v>
      </c>
      <c r="M92" s="54">
        <f t="shared" si="1"/>
        <v>0</v>
      </c>
      <c r="N92" s="55"/>
      <c r="P92" s="51"/>
      <c r="Q92" s="52"/>
      <c r="R92" s="53" t="s">
        <v>49</v>
      </c>
      <c r="S92" s="54" t="s">
        <v>49</v>
      </c>
      <c r="T92" s="54">
        <f t="shared" si="2"/>
        <v>0</v>
      </c>
      <c r="U92" s="55"/>
      <c r="W92" s="51"/>
      <c r="X92" s="52"/>
      <c r="Y92" s="53" t="s">
        <v>49</v>
      </c>
      <c r="Z92" s="54" t="s">
        <v>49</v>
      </c>
      <c r="AA92" s="54">
        <f t="shared" si="15"/>
        <v>0</v>
      </c>
      <c r="AB92" s="212"/>
      <c r="AD92" s="51"/>
      <c r="AE92" s="52"/>
      <c r="AF92" s="53" t="s">
        <v>49</v>
      </c>
      <c r="AG92" s="54" t="s">
        <v>49</v>
      </c>
      <c r="AH92" s="54">
        <f t="shared" si="4"/>
        <v>0</v>
      </c>
      <c r="AI92" s="55"/>
      <c r="AK92" s="51"/>
      <c r="AL92" s="52"/>
      <c r="AM92" s="53" t="s">
        <v>49</v>
      </c>
      <c r="AN92" s="54" t="s">
        <v>49</v>
      </c>
      <c r="AO92" s="54">
        <f t="shared" si="5"/>
        <v>0</v>
      </c>
      <c r="AP92" s="55"/>
      <c r="AR92" s="51"/>
      <c r="AS92" s="52"/>
      <c r="AT92" s="53" t="s">
        <v>49</v>
      </c>
      <c r="AU92" s="54" t="s">
        <v>49</v>
      </c>
      <c r="AV92" s="54">
        <f t="shared" si="6"/>
        <v>0</v>
      </c>
      <c r="AW92" s="212"/>
      <c r="AY92" s="51"/>
      <c r="AZ92" s="52"/>
      <c r="BA92" s="53" t="s">
        <v>49</v>
      </c>
      <c r="BB92" s="54" t="s">
        <v>49</v>
      </c>
      <c r="BC92" s="54">
        <f t="shared" si="7"/>
        <v>0</v>
      </c>
      <c r="BD92" s="55"/>
      <c r="BF92" s="51"/>
      <c r="BG92" s="52"/>
      <c r="BH92" s="53" t="s">
        <v>49</v>
      </c>
      <c r="BI92" s="54" t="s">
        <v>49</v>
      </c>
      <c r="BJ92" s="54">
        <v>0</v>
      </c>
      <c r="BK92" s="55"/>
      <c r="BM92" s="51"/>
      <c r="BN92" s="52"/>
      <c r="BO92" s="53" t="s">
        <v>49</v>
      </c>
      <c r="BP92" s="54" t="s">
        <v>49</v>
      </c>
      <c r="BQ92" s="54">
        <f t="shared" si="9"/>
        <v>0</v>
      </c>
      <c r="BR92" s="55"/>
      <c r="BT92" s="51"/>
      <c r="BU92" s="52"/>
      <c r="BV92" s="53" t="s">
        <v>49</v>
      </c>
      <c r="BW92" s="54" t="s">
        <v>49</v>
      </c>
      <c r="BX92" s="54">
        <f t="shared" si="10"/>
        <v>0</v>
      </c>
      <c r="BY92" s="55"/>
      <c r="CA92" s="51"/>
      <c r="CB92" s="52"/>
      <c r="CC92" s="53" t="s">
        <v>49</v>
      </c>
      <c r="CD92" s="54" t="s">
        <v>49</v>
      </c>
      <c r="CE92" s="54">
        <f t="shared" si="11"/>
        <v>0</v>
      </c>
      <c r="CF92" s="55"/>
      <c r="CH92" s="51"/>
      <c r="CI92" s="52"/>
      <c r="CJ92" s="53" t="s">
        <v>49</v>
      </c>
      <c r="CK92" s="54" t="s">
        <v>49</v>
      </c>
      <c r="CL92" s="54">
        <f t="shared" si="12"/>
        <v>0</v>
      </c>
      <c r="CM92" s="55"/>
      <c r="CO92" s="51"/>
      <c r="CP92" s="52"/>
      <c r="CQ92" s="53" t="s">
        <v>49</v>
      </c>
      <c r="CR92" s="54" t="s">
        <v>49</v>
      </c>
      <c r="CS92" s="54">
        <f t="shared" si="13"/>
        <v>0</v>
      </c>
      <c r="CT92" s="55"/>
      <c r="CV92" s="51"/>
      <c r="CW92" s="52"/>
      <c r="CX92" s="53" t="s">
        <v>49</v>
      </c>
      <c r="CY92" s="54" t="s">
        <v>49</v>
      </c>
      <c r="CZ92" s="54">
        <v>0</v>
      </c>
      <c r="DA92" s="55"/>
    </row>
    <row r="93" spans="2:105">
      <c r="B93" s="51"/>
      <c r="C93" s="52"/>
      <c r="D93" s="53" t="s">
        <v>49</v>
      </c>
      <c r="E93" s="54" t="s">
        <v>49</v>
      </c>
      <c r="F93" s="54">
        <f t="shared" si="0"/>
        <v>0</v>
      </c>
      <c r="G93" s="55"/>
      <c r="I93" s="51"/>
      <c r="J93" s="52"/>
      <c r="K93" s="53" t="s">
        <v>49</v>
      </c>
      <c r="L93" s="54" t="s">
        <v>49</v>
      </c>
      <c r="M93" s="54">
        <f t="shared" si="1"/>
        <v>0</v>
      </c>
      <c r="N93" s="55"/>
      <c r="P93" s="51"/>
      <c r="Q93" s="52"/>
      <c r="R93" s="53" t="s">
        <v>49</v>
      </c>
      <c r="S93" s="54" t="s">
        <v>49</v>
      </c>
      <c r="T93" s="54">
        <f t="shared" si="2"/>
        <v>0</v>
      </c>
      <c r="U93" s="55"/>
      <c r="W93" s="51"/>
      <c r="X93" s="52"/>
      <c r="Y93" s="53" t="s">
        <v>49</v>
      </c>
      <c r="Z93" s="54" t="s">
        <v>49</v>
      </c>
      <c r="AA93" s="54">
        <f t="shared" si="15"/>
        <v>0</v>
      </c>
      <c r="AB93" s="212"/>
      <c r="AD93" s="51"/>
      <c r="AE93" s="52"/>
      <c r="AF93" s="53" t="s">
        <v>49</v>
      </c>
      <c r="AG93" s="54" t="s">
        <v>49</v>
      </c>
      <c r="AH93" s="54">
        <f t="shared" si="4"/>
        <v>0</v>
      </c>
      <c r="AI93" s="55"/>
      <c r="AK93" s="51"/>
      <c r="AL93" s="52"/>
      <c r="AM93" s="53" t="s">
        <v>49</v>
      </c>
      <c r="AN93" s="54" t="s">
        <v>49</v>
      </c>
      <c r="AO93" s="54">
        <f t="shared" si="5"/>
        <v>0</v>
      </c>
      <c r="AP93" s="55"/>
      <c r="AR93" s="51"/>
      <c r="AS93" s="52"/>
      <c r="AT93" s="53" t="s">
        <v>49</v>
      </c>
      <c r="AU93" s="54" t="s">
        <v>49</v>
      </c>
      <c r="AV93" s="54">
        <f t="shared" si="6"/>
        <v>0</v>
      </c>
      <c r="AW93" s="212"/>
      <c r="AY93" s="51"/>
      <c r="AZ93" s="52"/>
      <c r="BA93" s="53" t="s">
        <v>49</v>
      </c>
      <c r="BB93" s="54" t="s">
        <v>49</v>
      </c>
      <c r="BC93" s="54">
        <f t="shared" si="7"/>
        <v>0</v>
      </c>
      <c r="BD93" s="55"/>
      <c r="BF93" s="51"/>
      <c r="BG93" s="52"/>
      <c r="BH93" s="53" t="s">
        <v>49</v>
      </c>
      <c r="BI93" s="54" t="s">
        <v>49</v>
      </c>
      <c r="BJ93" s="54">
        <v>0</v>
      </c>
      <c r="BK93" s="55"/>
      <c r="BM93" s="51"/>
      <c r="BN93" s="52"/>
      <c r="BO93" s="53" t="s">
        <v>49</v>
      </c>
      <c r="BP93" s="54" t="s">
        <v>49</v>
      </c>
      <c r="BQ93" s="54">
        <f t="shared" si="9"/>
        <v>0</v>
      </c>
      <c r="BR93" s="55"/>
      <c r="BT93" s="51"/>
      <c r="BU93" s="52"/>
      <c r="BV93" s="53" t="s">
        <v>49</v>
      </c>
      <c r="BW93" s="54" t="s">
        <v>49</v>
      </c>
      <c r="BX93" s="54">
        <f t="shared" si="10"/>
        <v>0</v>
      </c>
      <c r="BY93" s="55"/>
      <c r="CA93" s="51"/>
      <c r="CB93" s="52"/>
      <c r="CC93" s="53" t="s">
        <v>49</v>
      </c>
      <c r="CD93" s="54" t="s">
        <v>49</v>
      </c>
      <c r="CE93" s="54">
        <f t="shared" si="11"/>
        <v>0</v>
      </c>
      <c r="CF93" s="55"/>
      <c r="CH93" s="51"/>
      <c r="CI93" s="52"/>
      <c r="CJ93" s="53" t="s">
        <v>49</v>
      </c>
      <c r="CK93" s="54" t="s">
        <v>49</v>
      </c>
      <c r="CL93" s="54">
        <f t="shared" si="12"/>
        <v>0</v>
      </c>
      <c r="CM93" s="55"/>
      <c r="CO93" s="51"/>
      <c r="CP93" s="52"/>
      <c r="CQ93" s="53" t="s">
        <v>49</v>
      </c>
      <c r="CR93" s="54" t="s">
        <v>49</v>
      </c>
      <c r="CS93" s="54">
        <f t="shared" si="13"/>
        <v>0</v>
      </c>
      <c r="CT93" s="55"/>
      <c r="CV93" s="51"/>
      <c r="CW93" s="52"/>
      <c r="CX93" s="53" t="s">
        <v>49</v>
      </c>
      <c r="CY93" s="54" t="s">
        <v>49</v>
      </c>
      <c r="CZ93" s="54">
        <v>0</v>
      </c>
      <c r="DA93" s="55"/>
    </row>
    <row r="94" spans="2:105">
      <c r="B94" s="51"/>
      <c r="C94" s="52"/>
      <c r="D94" s="53" t="s">
        <v>49</v>
      </c>
      <c r="E94" s="54" t="s">
        <v>49</v>
      </c>
      <c r="F94" s="54">
        <f t="shared" si="0"/>
        <v>0</v>
      </c>
      <c r="G94" s="55"/>
      <c r="I94" s="51"/>
      <c r="J94" s="52"/>
      <c r="K94" s="53" t="s">
        <v>49</v>
      </c>
      <c r="L94" s="54" t="s">
        <v>49</v>
      </c>
      <c r="M94" s="54">
        <f t="shared" si="1"/>
        <v>0</v>
      </c>
      <c r="N94" s="55"/>
      <c r="P94" s="51"/>
      <c r="Q94" s="52"/>
      <c r="R94" s="53" t="s">
        <v>49</v>
      </c>
      <c r="S94" s="54" t="s">
        <v>49</v>
      </c>
      <c r="T94" s="54">
        <f t="shared" si="2"/>
        <v>0</v>
      </c>
      <c r="U94" s="55"/>
      <c r="W94" s="51"/>
      <c r="X94" s="52"/>
      <c r="Y94" s="53" t="s">
        <v>49</v>
      </c>
      <c r="Z94" s="54" t="s">
        <v>49</v>
      </c>
      <c r="AA94" s="54">
        <f t="shared" si="15"/>
        <v>0</v>
      </c>
      <c r="AB94" s="212"/>
      <c r="AD94" s="51"/>
      <c r="AE94" s="52"/>
      <c r="AF94" s="53" t="s">
        <v>49</v>
      </c>
      <c r="AG94" s="54" t="s">
        <v>49</v>
      </c>
      <c r="AH94" s="54">
        <f t="shared" si="4"/>
        <v>0</v>
      </c>
      <c r="AI94" s="55"/>
      <c r="AK94" s="51"/>
      <c r="AL94" s="52"/>
      <c r="AM94" s="53" t="s">
        <v>49</v>
      </c>
      <c r="AN94" s="54" t="s">
        <v>49</v>
      </c>
      <c r="AO94" s="54">
        <f t="shared" si="5"/>
        <v>0</v>
      </c>
      <c r="AP94" s="55"/>
      <c r="AR94" s="51"/>
      <c r="AS94" s="52"/>
      <c r="AT94" s="53" t="s">
        <v>49</v>
      </c>
      <c r="AU94" s="54" t="s">
        <v>49</v>
      </c>
      <c r="AV94" s="54">
        <f t="shared" si="6"/>
        <v>0</v>
      </c>
      <c r="AW94" s="212"/>
      <c r="AY94" s="51"/>
      <c r="AZ94" s="52"/>
      <c r="BA94" s="53" t="s">
        <v>49</v>
      </c>
      <c r="BB94" s="54" t="s">
        <v>49</v>
      </c>
      <c r="BC94" s="54">
        <f t="shared" si="7"/>
        <v>0</v>
      </c>
      <c r="BD94" s="55"/>
      <c r="BF94" s="51"/>
      <c r="BG94" s="52"/>
      <c r="BH94" s="53" t="s">
        <v>49</v>
      </c>
      <c r="BI94" s="54" t="s">
        <v>49</v>
      </c>
      <c r="BJ94" s="54">
        <v>0</v>
      </c>
      <c r="BK94" s="55"/>
      <c r="BM94" s="51"/>
      <c r="BN94" s="52"/>
      <c r="BO94" s="53" t="s">
        <v>49</v>
      </c>
      <c r="BP94" s="54" t="s">
        <v>49</v>
      </c>
      <c r="BQ94" s="54">
        <f t="shared" si="9"/>
        <v>0</v>
      </c>
      <c r="BR94" s="55"/>
      <c r="BT94" s="51"/>
      <c r="BU94" s="52"/>
      <c r="BV94" s="53" t="s">
        <v>49</v>
      </c>
      <c r="BW94" s="54" t="s">
        <v>49</v>
      </c>
      <c r="BX94" s="54">
        <f t="shared" si="10"/>
        <v>0</v>
      </c>
      <c r="BY94" s="55"/>
      <c r="CA94" s="51"/>
      <c r="CB94" s="52"/>
      <c r="CC94" s="53" t="s">
        <v>49</v>
      </c>
      <c r="CD94" s="54" t="s">
        <v>49</v>
      </c>
      <c r="CE94" s="54">
        <f t="shared" si="11"/>
        <v>0</v>
      </c>
      <c r="CF94" s="55"/>
      <c r="CH94" s="51"/>
      <c r="CI94" s="52"/>
      <c r="CJ94" s="53" t="s">
        <v>49</v>
      </c>
      <c r="CK94" s="54" t="s">
        <v>49</v>
      </c>
      <c r="CL94" s="54">
        <f t="shared" si="12"/>
        <v>0</v>
      </c>
      <c r="CM94" s="55"/>
      <c r="CO94" s="51"/>
      <c r="CP94" s="52"/>
      <c r="CQ94" s="53" t="s">
        <v>49</v>
      </c>
      <c r="CR94" s="54" t="s">
        <v>49</v>
      </c>
      <c r="CS94" s="54">
        <f t="shared" si="13"/>
        <v>0</v>
      </c>
      <c r="CT94" s="55"/>
      <c r="CV94" s="51"/>
      <c r="CW94" s="52"/>
      <c r="CX94" s="53" t="s">
        <v>49</v>
      </c>
      <c r="CY94" s="54" t="s">
        <v>49</v>
      </c>
      <c r="CZ94" s="54">
        <v>0</v>
      </c>
      <c r="DA94" s="55"/>
    </row>
    <row r="95" spans="2:105">
      <c r="B95" s="51"/>
      <c r="C95" s="52"/>
      <c r="D95" s="53" t="s">
        <v>49</v>
      </c>
      <c r="E95" s="54" t="s">
        <v>49</v>
      </c>
      <c r="F95" s="54">
        <f t="shared" si="0"/>
        <v>0</v>
      </c>
      <c r="G95" s="55"/>
      <c r="I95" s="51"/>
      <c r="J95" s="52"/>
      <c r="K95" s="53" t="s">
        <v>49</v>
      </c>
      <c r="L95" s="54" t="s">
        <v>49</v>
      </c>
      <c r="M95" s="54">
        <f t="shared" si="1"/>
        <v>0</v>
      </c>
      <c r="N95" s="55"/>
      <c r="P95" s="51"/>
      <c r="Q95" s="52"/>
      <c r="R95" s="53" t="s">
        <v>49</v>
      </c>
      <c r="S95" s="54" t="s">
        <v>49</v>
      </c>
      <c r="T95" s="54">
        <f t="shared" si="2"/>
        <v>0</v>
      </c>
      <c r="U95" s="55"/>
      <c r="W95" s="51"/>
      <c r="X95" s="52"/>
      <c r="Y95" s="53" t="s">
        <v>49</v>
      </c>
      <c r="Z95" s="54" t="s">
        <v>49</v>
      </c>
      <c r="AA95" s="54">
        <f t="shared" si="15"/>
        <v>0</v>
      </c>
      <c r="AB95" s="212"/>
      <c r="AD95" s="51"/>
      <c r="AE95" s="52"/>
      <c r="AF95" s="53" t="s">
        <v>49</v>
      </c>
      <c r="AG95" s="54" t="s">
        <v>49</v>
      </c>
      <c r="AH95" s="54">
        <f t="shared" si="4"/>
        <v>0</v>
      </c>
      <c r="AI95" s="55"/>
      <c r="AK95" s="51"/>
      <c r="AL95" s="52"/>
      <c r="AM95" s="53" t="s">
        <v>49</v>
      </c>
      <c r="AN95" s="54" t="s">
        <v>49</v>
      </c>
      <c r="AO95" s="54">
        <f t="shared" si="5"/>
        <v>0</v>
      </c>
      <c r="AP95" s="55"/>
      <c r="AR95" s="51"/>
      <c r="AS95" s="52"/>
      <c r="AT95" s="53" t="s">
        <v>49</v>
      </c>
      <c r="AU95" s="54" t="s">
        <v>49</v>
      </c>
      <c r="AV95" s="54">
        <f t="shared" si="6"/>
        <v>0</v>
      </c>
      <c r="AW95" s="212"/>
      <c r="AY95" s="51"/>
      <c r="AZ95" s="52"/>
      <c r="BA95" s="53" t="s">
        <v>49</v>
      </c>
      <c r="BB95" s="54" t="s">
        <v>49</v>
      </c>
      <c r="BC95" s="54">
        <f t="shared" si="7"/>
        <v>0</v>
      </c>
      <c r="BD95" s="55"/>
      <c r="BF95" s="51"/>
      <c r="BG95" s="52"/>
      <c r="BH95" s="53" t="s">
        <v>49</v>
      </c>
      <c r="BI95" s="54" t="s">
        <v>49</v>
      </c>
      <c r="BJ95" s="54">
        <v>0</v>
      </c>
      <c r="BK95" s="55"/>
      <c r="BM95" s="51"/>
      <c r="BN95" s="52"/>
      <c r="BO95" s="53" t="s">
        <v>49</v>
      </c>
      <c r="BP95" s="54" t="s">
        <v>49</v>
      </c>
      <c r="BQ95" s="54">
        <f t="shared" si="9"/>
        <v>0</v>
      </c>
      <c r="BR95" s="55"/>
      <c r="BT95" s="51"/>
      <c r="BU95" s="52"/>
      <c r="BV95" s="53" t="s">
        <v>49</v>
      </c>
      <c r="BW95" s="54" t="s">
        <v>49</v>
      </c>
      <c r="BX95" s="54">
        <f t="shared" si="10"/>
        <v>0</v>
      </c>
      <c r="BY95" s="55"/>
      <c r="CA95" s="51"/>
      <c r="CB95" s="52"/>
      <c r="CC95" s="53" t="s">
        <v>49</v>
      </c>
      <c r="CD95" s="54" t="s">
        <v>49</v>
      </c>
      <c r="CE95" s="54">
        <f t="shared" si="11"/>
        <v>0</v>
      </c>
      <c r="CF95" s="55"/>
      <c r="CH95" s="51"/>
      <c r="CI95" s="52"/>
      <c r="CJ95" s="53" t="s">
        <v>49</v>
      </c>
      <c r="CK95" s="54" t="s">
        <v>49</v>
      </c>
      <c r="CL95" s="54">
        <f t="shared" si="12"/>
        <v>0</v>
      </c>
      <c r="CM95" s="55"/>
      <c r="CO95" s="51"/>
      <c r="CP95" s="52"/>
      <c r="CQ95" s="53" t="s">
        <v>49</v>
      </c>
      <c r="CR95" s="54" t="s">
        <v>49</v>
      </c>
      <c r="CS95" s="54">
        <f t="shared" si="13"/>
        <v>0</v>
      </c>
      <c r="CT95" s="55"/>
      <c r="CV95" s="51"/>
      <c r="CW95" s="52"/>
      <c r="CX95" s="53" t="s">
        <v>49</v>
      </c>
      <c r="CY95" s="54" t="s">
        <v>49</v>
      </c>
      <c r="CZ95" s="54">
        <v>0</v>
      </c>
      <c r="DA95" s="55"/>
    </row>
    <row r="96" spans="2:105">
      <c r="B96" s="51"/>
      <c r="C96" s="52"/>
      <c r="D96" s="53" t="s">
        <v>49</v>
      </c>
      <c r="E96" s="54" t="s">
        <v>49</v>
      </c>
      <c r="F96" s="54">
        <f t="shared" si="0"/>
        <v>0</v>
      </c>
      <c r="G96" s="55"/>
      <c r="I96" s="51"/>
      <c r="J96" s="52"/>
      <c r="K96" s="53" t="s">
        <v>49</v>
      </c>
      <c r="L96" s="54" t="s">
        <v>49</v>
      </c>
      <c r="M96" s="54">
        <f t="shared" si="1"/>
        <v>0</v>
      </c>
      <c r="N96" s="55"/>
      <c r="P96" s="51"/>
      <c r="Q96" s="52"/>
      <c r="R96" s="53" t="s">
        <v>49</v>
      </c>
      <c r="S96" s="54" t="s">
        <v>49</v>
      </c>
      <c r="T96" s="54">
        <f t="shared" si="2"/>
        <v>0</v>
      </c>
      <c r="U96" s="55"/>
      <c r="W96" s="51"/>
      <c r="X96" s="52"/>
      <c r="Y96" s="53" t="s">
        <v>49</v>
      </c>
      <c r="Z96" s="54" t="s">
        <v>49</v>
      </c>
      <c r="AA96" s="54">
        <f t="shared" si="15"/>
        <v>0</v>
      </c>
      <c r="AB96" s="212"/>
      <c r="AD96" s="51"/>
      <c r="AE96" s="52"/>
      <c r="AF96" s="53" t="s">
        <v>49</v>
      </c>
      <c r="AG96" s="54" t="s">
        <v>49</v>
      </c>
      <c r="AH96" s="54">
        <f t="shared" si="4"/>
        <v>0</v>
      </c>
      <c r="AI96" s="55"/>
      <c r="AK96" s="51"/>
      <c r="AL96" s="52"/>
      <c r="AM96" s="53" t="s">
        <v>49</v>
      </c>
      <c r="AN96" s="54" t="s">
        <v>49</v>
      </c>
      <c r="AO96" s="54">
        <f t="shared" si="5"/>
        <v>0</v>
      </c>
      <c r="AP96" s="55"/>
      <c r="AR96" s="51"/>
      <c r="AS96" s="52"/>
      <c r="AT96" s="53" t="s">
        <v>49</v>
      </c>
      <c r="AU96" s="54" t="s">
        <v>49</v>
      </c>
      <c r="AV96" s="54">
        <f t="shared" si="6"/>
        <v>0</v>
      </c>
      <c r="AW96" s="212"/>
      <c r="AY96" s="51"/>
      <c r="AZ96" s="52"/>
      <c r="BA96" s="53" t="s">
        <v>49</v>
      </c>
      <c r="BB96" s="54" t="s">
        <v>49</v>
      </c>
      <c r="BC96" s="54">
        <f t="shared" si="7"/>
        <v>0</v>
      </c>
      <c r="BD96" s="55"/>
      <c r="BF96" s="51"/>
      <c r="BG96" s="52"/>
      <c r="BH96" s="53" t="s">
        <v>49</v>
      </c>
      <c r="BI96" s="54" t="s">
        <v>49</v>
      </c>
      <c r="BJ96" s="54">
        <v>0</v>
      </c>
      <c r="BK96" s="55"/>
      <c r="BM96" s="51"/>
      <c r="BN96" s="52"/>
      <c r="BO96" s="53" t="s">
        <v>49</v>
      </c>
      <c r="BP96" s="54" t="s">
        <v>49</v>
      </c>
      <c r="BQ96" s="54">
        <f t="shared" si="9"/>
        <v>0</v>
      </c>
      <c r="BR96" s="55"/>
      <c r="BT96" s="51"/>
      <c r="BU96" s="52"/>
      <c r="BV96" s="53" t="s">
        <v>49</v>
      </c>
      <c r="BW96" s="54" t="s">
        <v>49</v>
      </c>
      <c r="BX96" s="54">
        <f t="shared" si="10"/>
        <v>0</v>
      </c>
      <c r="BY96" s="55"/>
      <c r="CA96" s="51"/>
      <c r="CB96" s="52"/>
      <c r="CC96" s="53" t="s">
        <v>49</v>
      </c>
      <c r="CD96" s="54" t="s">
        <v>49</v>
      </c>
      <c r="CE96" s="54">
        <f t="shared" si="11"/>
        <v>0</v>
      </c>
      <c r="CF96" s="55"/>
      <c r="CH96" s="51"/>
      <c r="CI96" s="52"/>
      <c r="CJ96" s="53" t="s">
        <v>49</v>
      </c>
      <c r="CK96" s="54" t="s">
        <v>49</v>
      </c>
      <c r="CL96" s="54">
        <f t="shared" si="12"/>
        <v>0</v>
      </c>
      <c r="CM96" s="55"/>
      <c r="CO96" s="51"/>
      <c r="CP96" s="52"/>
      <c r="CQ96" s="53" t="s">
        <v>49</v>
      </c>
      <c r="CR96" s="54" t="s">
        <v>49</v>
      </c>
      <c r="CS96" s="54">
        <f t="shared" si="13"/>
        <v>0</v>
      </c>
      <c r="CT96" s="55"/>
      <c r="CV96" s="51"/>
      <c r="CW96" s="52"/>
      <c r="CX96" s="53" t="s">
        <v>49</v>
      </c>
      <c r="CY96" s="54" t="s">
        <v>49</v>
      </c>
      <c r="CZ96" s="54">
        <v>0</v>
      </c>
      <c r="DA96" s="55"/>
    </row>
    <row r="97" spans="2:105">
      <c r="B97" s="51"/>
      <c r="C97" s="52"/>
      <c r="D97" s="53" t="s">
        <v>49</v>
      </c>
      <c r="E97" s="54" t="s">
        <v>49</v>
      </c>
      <c r="F97" s="54">
        <f t="shared" si="0"/>
        <v>0</v>
      </c>
      <c r="G97" s="55"/>
      <c r="I97" s="51"/>
      <c r="J97" s="52"/>
      <c r="K97" s="53" t="s">
        <v>49</v>
      </c>
      <c r="L97" s="54" t="s">
        <v>49</v>
      </c>
      <c r="M97" s="54">
        <f t="shared" si="1"/>
        <v>0</v>
      </c>
      <c r="N97" s="55"/>
      <c r="P97" s="51"/>
      <c r="Q97" s="52"/>
      <c r="R97" s="53" t="s">
        <v>49</v>
      </c>
      <c r="S97" s="54" t="s">
        <v>49</v>
      </c>
      <c r="T97" s="54">
        <f t="shared" si="2"/>
        <v>0</v>
      </c>
      <c r="U97" s="55"/>
      <c r="W97" s="51"/>
      <c r="X97" s="52"/>
      <c r="Y97" s="53" t="s">
        <v>49</v>
      </c>
      <c r="Z97" s="54" t="s">
        <v>49</v>
      </c>
      <c r="AA97" s="54">
        <f t="shared" si="15"/>
        <v>0</v>
      </c>
      <c r="AB97" s="212"/>
      <c r="AD97" s="51"/>
      <c r="AE97" s="52"/>
      <c r="AF97" s="53" t="s">
        <v>49</v>
      </c>
      <c r="AG97" s="54" t="s">
        <v>49</v>
      </c>
      <c r="AH97" s="54">
        <f t="shared" si="4"/>
        <v>0</v>
      </c>
      <c r="AI97" s="55"/>
      <c r="AK97" s="51"/>
      <c r="AL97" s="52"/>
      <c r="AM97" s="53" t="s">
        <v>49</v>
      </c>
      <c r="AN97" s="54" t="s">
        <v>49</v>
      </c>
      <c r="AO97" s="54">
        <f t="shared" si="5"/>
        <v>0</v>
      </c>
      <c r="AP97" s="55"/>
      <c r="AR97" s="51"/>
      <c r="AS97" s="52"/>
      <c r="AT97" s="53" t="s">
        <v>49</v>
      </c>
      <c r="AU97" s="54" t="s">
        <v>49</v>
      </c>
      <c r="AV97" s="54">
        <f t="shared" si="6"/>
        <v>0</v>
      </c>
      <c r="AW97" s="212"/>
      <c r="AY97" s="51"/>
      <c r="AZ97" s="52"/>
      <c r="BA97" s="53" t="s">
        <v>49</v>
      </c>
      <c r="BB97" s="54" t="s">
        <v>49</v>
      </c>
      <c r="BC97" s="54">
        <f t="shared" si="7"/>
        <v>0</v>
      </c>
      <c r="BD97" s="55"/>
      <c r="BF97" s="51"/>
      <c r="BG97" s="52"/>
      <c r="BH97" s="53" t="s">
        <v>49</v>
      </c>
      <c r="BI97" s="54" t="s">
        <v>49</v>
      </c>
      <c r="BJ97" s="54">
        <v>0</v>
      </c>
      <c r="BK97" s="55"/>
      <c r="BM97" s="51"/>
      <c r="BN97" s="52"/>
      <c r="BO97" s="53" t="s">
        <v>49</v>
      </c>
      <c r="BP97" s="54" t="s">
        <v>49</v>
      </c>
      <c r="BQ97" s="54">
        <f t="shared" si="9"/>
        <v>0</v>
      </c>
      <c r="BR97" s="55"/>
      <c r="BT97" s="51"/>
      <c r="BU97" s="52"/>
      <c r="BV97" s="53" t="s">
        <v>49</v>
      </c>
      <c r="BW97" s="54" t="s">
        <v>49</v>
      </c>
      <c r="BX97" s="54">
        <f t="shared" si="10"/>
        <v>0</v>
      </c>
      <c r="BY97" s="55"/>
      <c r="CA97" s="51"/>
      <c r="CB97" s="52"/>
      <c r="CC97" s="53" t="s">
        <v>49</v>
      </c>
      <c r="CD97" s="54" t="s">
        <v>49</v>
      </c>
      <c r="CE97" s="54">
        <f t="shared" si="11"/>
        <v>0</v>
      </c>
      <c r="CF97" s="55"/>
      <c r="CH97" s="51"/>
      <c r="CI97" s="52"/>
      <c r="CJ97" s="53" t="s">
        <v>49</v>
      </c>
      <c r="CK97" s="54" t="s">
        <v>49</v>
      </c>
      <c r="CL97" s="54">
        <f t="shared" si="12"/>
        <v>0</v>
      </c>
      <c r="CM97" s="55"/>
      <c r="CO97" s="51"/>
      <c r="CP97" s="52"/>
      <c r="CQ97" s="53" t="s">
        <v>49</v>
      </c>
      <c r="CR97" s="54" t="s">
        <v>49</v>
      </c>
      <c r="CS97" s="54">
        <f t="shared" si="13"/>
        <v>0</v>
      </c>
      <c r="CT97" s="55"/>
      <c r="CV97" s="51"/>
      <c r="CW97" s="52"/>
      <c r="CX97" s="53" t="s">
        <v>49</v>
      </c>
      <c r="CY97" s="54" t="s">
        <v>49</v>
      </c>
      <c r="CZ97" s="54">
        <v>0</v>
      </c>
      <c r="DA97" s="55"/>
    </row>
    <row r="98" spans="2:105">
      <c r="B98" s="51"/>
      <c r="C98" s="52"/>
      <c r="D98" s="53" t="s">
        <v>49</v>
      </c>
      <c r="E98" s="54" t="s">
        <v>49</v>
      </c>
      <c r="F98" s="54">
        <f t="shared" si="0"/>
        <v>0</v>
      </c>
      <c r="G98" s="55"/>
      <c r="I98" s="51"/>
      <c r="J98" s="52"/>
      <c r="K98" s="53" t="s">
        <v>49</v>
      </c>
      <c r="L98" s="54" t="s">
        <v>49</v>
      </c>
      <c r="M98" s="54">
        <f t="shared" si="1"/>
        <v>0</v>
      </c>
      <c r="N98" s="55"/>
      <c r="P98" s="51"/>
      <c r="Q98" s="52"/>
      <c r="R98" s="53" t="s">
        <v>49</v>
      </c>
      <c r="S98" s="54" t="s">
        <v>49</v>
      </c>
      <c r="T98" s="54">
        <f t="shared" si="2"/>
        <v>0</v>
      </c>
      <c r="U98" s="55"/>
      <c r="W98" s="51"/>
      <c r="X98" s="52"/>
      <c r="Y98" s="53" t="s">
        <v>49</v>
      </c>
      <c r="Z98" s="54" t="s">
        <v>49</v>
      </c>
      <c r="AA98" s="54">
        <f t="shared" si="15"/>
        <v>0</v>
      </c>
      <c r="AB98" s="212"/>
      <c r="AD98" s="51"/>
      <c r="AE98" s="52"/>
      <c r="AF98" s="53" t="s">
        <v>49</v>
      </c>
      <c r="AG98" s="54" t="s">
        <v>49</v>
      </c>
      <c r="AH98" s="54">
        <f t="shared" si="4"/>
        <v>0</v>
      </c>
      <c r="AI98" s="55"/>
      <c r="AK98" s="51"/>
      <c r="AL98" s="52"/>
      <c r="AM98" s="53" t="s">
        <v>49</v>
      </c>
      <c r="AN98" s="54" t="s">
        <v>49</v>
      </c>
      <c r="AO98" s="54">
        <f t="shared" si="5"/>
        <v>0</v>
      </c>
      <c r="AP98" s="55"/>
      <c r="AR98" s="51"/>
      <c r="AS98" s="52"/>
      <c r="AT98" s="53" t="s">
        <v>49</v>
      </c>
      <c r="AU98" s="54" t="s">
        <v>49</v>
      </c>
      <c r="AV98" s="54">
        <f t="shared" si="6"/>
        <v>0</v>
      </c>
      <c r="AW98" s="212"/>
      <c r="AY98" s="51"/>
      <c r="AZ98" s="52"/>
      <c r="BA98" s="53" t="s">
        <v>49</v>
      </c>
      <c r="BB98" s="54" t="s">
        <v>49</v>
      </c>
      <c r="BC98" s="54">
        <f t="shared" si="7"/>
        <v>0</v>
      </c>
      <c r="BD98" s="55"/>
      <c r="BF98" s="51"/>
      <c r="BG98" s="52"/>
      <c r="BH98" s="53" t="s">
        <v>49</v>
      </c>
      <c r="BI98" s="54" t="s">
        <v>49</v>
      </c>
      <c r="BJ98" s="54">
        <v>0</v>
      </c>
      <c r="BK98" s="55"/>
      <c r="BM98" s="51"/>
      <c r="BN98" s="52"/>
      <c r="BO98" s="53" t="s">
        <v>49</v>
      </c>
      <c r="BP98" s="54" t="s">
        <v>49</v>
      </c>
      <c r="BQ98" s="54">
        <f t="shared" si="9"/>
        <v>0</v>
      </c>
      <c r="BR98" s="55"/>
      <c r="BT98" s="51"/>
      <c r="BU98" s="52"/>
      <c r="BV98" s="53" t="s">
        <v>49</v>
      </c>
      <c r="BW98" s="54" t="s">
        <v>49</v>
      </c>
      <c r="BX98" s="54">
        <f t="shared" si="10"/>
        <v>0</v>
      </c>
      <c r="BY98" s="55"/>
      <c r="CA98" s="51"/>
      <c r="CB98" s="52"/>
      <c r="CC98" s="53" t="s">
        <v>49</v>
      </c>
      <c r="CD98" s="54" t="s">
        <v>49</v>
      </c>
      <c r="CE98" s="54">
        <f t="shared" si="11"/>
        <v>0</v>
      </c>
      <c r="CF98" s="55"/>
      <c r="CH98" s="51"/>
      <c r="CI98" s="52"/>
      <c r="CJ98" s="53" t="s">
        <v>49</v>
      </c>
      <c r="CK98" s="54" t="s">
        <v>49</v>
      </c>
      <c r="CL98" s="54">
        <f t="shared" si="12"/>
        <v>0</v>
      </c>
      <c r="CM98" s="55"/>
      <c r="CO98" s="51"/>
      <c r="CP98" s="52"/>
      <c r="CQ98" s="53" t="s">
        <v>49</v>
      </c>
      <c r="CR98" s="54" t="s">
        <v>49</v>
      </c>
      <c r="CS98" s="54">
        <f t="shared" si="13"/>
        <v>0</v>
      </c>
      <c r="CT98" s="55"/>
      <c r="CV98" s="51"/>
      <c r="CW98" s="52"/>
      <c r="CX98" s="53" t="s">
        <v>49</v>
      </c>
      <c r="CY98" s="54" t="s">
        <v>49</v>
      </c>
      <c r="CZ98" s="54">
        <v>0</v>
      </c>
      <c r="DA98" s="55"/>
    </row>
    <row r="99" spans="2:105">
      <c r="B99" s="56"/>
      <c r="C99" s="57"/>
      <c r="D99" s="49" t="s">
        <v>49</v>
      </c>
      <c r="E99" s="58" t="s">
        <v>49</v>
      </c>
      <c r="F99" s="58">
        <f t="shared" si="0"/>
        <v>0</v>
      </c>
      <c r="G99" s="59"/>
      <c r="I99" s="56"/>
      <c r="J99" s="57"/>
      <c r="K99" s="49" t="s">
        <v>49</v>
      </c>
      <c r="L99" s="58" t="s">
        <v>49</v>
      </c>
      <c r="M99" s="58">
        <f t="shared" si="1"/>
        <v>0</v>
      </c>
      <c r="N99" s="59"/>
      <c r="P99" s="56"/>
      <c r="Q99" s="57"/>
      <c r="R99" s="49" t="s">
        <v>49</v>
      </c>
      <c r="S99" s="58" t="s">
        <v>49</v>
      </c>
      <c r="T99" s="58">
        <f t="shared" si="2"/>
        <v>0</v>
      </c>
      <c r="U99" s="59"/>
      <c r="W99" s="56"/>
      <c r="X99" s="57"/>
      <c r="Y99" s="49" t="s">
        <v>49</v>
      </c>
      <c r="Z99" s="58" t="s">
        <v>49</v>
      </c>
      <c r="AA99" s="58">
        <f t="shared" si="15"/>
        <v>0</v>
      </c>
      <c r="AB99" s="214"/>
      <c r="AD99" s="56"/>
      <c r="AE99" s="57"/>
      <c r="AF99" s="49" t="s">
        <v>49</v>
      </c>
      <c r="AG99" s="58" t="s">
        <v>49</v>
      </c>
      <c r="AH99" s="58">
        <f t="shared" si="4"/>
        <v>0</v>
      </c>
      <c r="AI99" s="59"/>
      <c r="AK99" s="56"/>
      <c r="AL99" s="57"/>
      <c r="AM99" s="49" t="s">
        <v>49</v>
      </c>
      <c r="AN99" s="58" t="s">
        <v>49</v>
      </c>
      <c r="AO99" s="58">
        <f t="shared" si="5"/>
        <v>0</v>
      </c>
      <c r="AP99" s="59"/>
      <c r="AR99" s="56"/>
      <c r="AS99" s="57"/>
      <c r="AT99" s="49" t="s">
        <v>49</v>
      </c>
      <c r="AU99" s="58" t="s">
        <v>49</v>
      </c>
      <c r="AV99" s="58">
        <f t="shared" si="6"/>
        <v>0</v>
      </c>
      <c r="AW99" s="214"/>
      <c r="AY99" s="56"/>
      <c r="AZ99" s="57"/>
      <c r="BA99" s="49" t="s">
        <v>49</v>
      </c>
      <c r="BB99" s="58" t="s">
        <v>49</v>
      </c>
      <c r="BC99" s="58">
        <f t="shared" si="7"/>
        <v>0</v>
      </c>
      <c r="BD99" s="59"/>
      <c r="BF99" s="56"/>
      <c r="BG99" s="57"/>
      <c r="BH99" s="49" t="s">
        <v>49</v>
      </c>
      <c r="BI99" s="58" t="s">
        <v>49</v>
      </c>
      <c r="BJ99" s="58">
        <v>0</v>
      </c>
      <c r="BK99" s="59"/>
      <c r="BM99" s="56"/>
      <c r="BN99" s="57"/>
      <c r="BO99" s="49" t="s">
        <v>49</v>
      </c>
      <c r="BP99" s="58" t="s">
        <v>49</v>
      </c>
      <c r="BQ99" s="58">
        <f t="shared" si="9"/>
        <v>0</v>
      </c>
      <c r="BR99" s="59"/>
      <c r="BT99" s="56"/>
      <c r="BU99" s="57"/>
      <c r="BV99" s="49" t="s">
        <v>49</v>
      </c>
      <c r="BW99" s="58" t="s">
        <v>49</v>
      </c>
      <c r="BX99" s="58">
        <f t="shared" si="10"/>
        <v>0</v>
      </c>
      <c r="BY99" s="59"/>
      <c r="CA99" s="56"/>
      <c r="CB99" s="57"/>
      <c r="CC99" s="49" t="s">
        <v>49</v>
      </c>
      <c r="CD99" s="58" t="s">
        <v>49</v>
      </c>
      <c r="CE99" s="58">
        <f t="shared" si="11"/>
        <v>0</v>
      </c>
      <c r="CF99" s="59"/>
      <c r="CH99" s="56"/>
      <c r="CI99" s="57"/>
      <c r="CJ99" s="49" t="s">
        <v>49</v>
      </c>
      <c r="CK99" s="58" t="s">
        <v>49</v>
      </c>
      <c r="CL99" s="58">
        <f t="shared" si="12"/>
        <v>0</v>
      </c>
      <c r="CM99" s="59"/>
      <c r="CO99" s="56"/>
      <c r="CP99" s="57"/>
      <c r="CQ99" s="49" t="s">
        <v>49</v>
      </c>
      <c r="CR99" s="58" t="s">
        <v>49</v>
      </c>
      <c r="CS99" s="58">
        <f t="shared" si="13"/>
        <v>0</v>
      </c>
      <c r="CT99" s="59"/>
      <c r="CU99" s="222"/>
      <c r="CV99" s="56"/>
      <c r="CW99" s="57"/>
      <c r="CX99" s="49" t="s">
        <v>49</v>
      </c>
      <c r="CY99" s="58" t="s">
        <v>49</v>
      </c>
      <c r="CZ99" s="58">
        <v>0</v>
      </c>
      <c r="DA99" s="59"/>
    </row>
    <row r="100" spans="2:105" ht="13" thickBot="1">
      <c r="B100" s="60" t="s">
        <v>148</v>
      </c>
      <c r="C100" s="61"/>
      <c r="D100" s="62"/>
      <c r="E100" s="62"/>
      <c r="F100" s="63"/>
      <c r="G100" s="64">
        <f>SUM(F7:F99)</f>
        <v>167723662</v>
      </c>
      <c r="I100" s="60" t="s">
        <v>148</v>
      </c>
      <c r="J100" s="61"/>
      <c r="K100" s="62"/>
      <c r="L100" s="62"/>
      <c r="M100" s="63"/>
      <c r="N100" s="64">
        <f>SUM(M7:M99)</f>
        <v>173587499</v>
      </c>
      <c r="P100" s="60" t="s">
        <v>148</v>
      </c>
      <c r="Q100" s="61"/>
      <c r="R100" s="62"/>
      <c r="S100" s="62"/>
      <c r="T100" s="63"/>
      <c r="U100" s="64">
        <f>SUM(T7:T99)</f>
        <v>199255669</v>
      </c>
      <c r="W100" s="60" t="s">
        <v>148</v>
      </c>
      <c r="X100" s="61"/>
      <c r="Y100" s="62"/>
      <c r="Z100" s="62"/>
      <c r="AA100" s="63"/>
      <c r="AB100" s="215">
        <f>SUM(AA7:AA99)</f>
        <v>173736978</v>
      </c>
      <c r="AD100" s="60" t="s">
        <v>148</v>
      </c>
      <c r="AE100" s="61"/>
      <c r="AF100" s="62"/>
      <c r="AG100" s="62"/>
      <c r="AH100" s="63"/>
      <c r="AI100" s="64">
        <f>SUM(AH7:AH99)</f>
        <v>175695165</v>
      </c>
      <c r="AK100" s="60" t="s">
        <v>148</v>
      </c>
      <c r="AL100" s="61"/>
      <c r="AM100" s="62"/>
      <c r="AN100" s="62"/>
      <c r="AO100" s="63"/>
      <c r="AP100" s="64">
        <f>SUM(AO7:AO99)</f>
        <v>252731674</v>
      </c>
      <c r="AR100" s="60" t="s">
        <v>148</v>
      </c>
      <c r="AS100" s="61"/>
      <c r="AT100" s="62"/>
      <c r="AU100" s="62"/>
      <c r="AV100" s="63"/>
      <c r="AW100" s="215">
        <f>SUM(AV7:AV99)</f>
        <v>188154557</v>
      </c>
      <c r="AY100" s="60" t="s">
        <v>148</v>
      </c>
      <c r="AZ100" s="61"/>
      <c r="BA100" s="62"/>
      <c r="BB100" s="62"/>
      <c r="BC100" s="63"/>
      <c r="BD100" s="64">
        <f>SUM(BC7:BC99)</f>
        <v>190362910</v>
      </c>
      <c r="BF100" s="60" t="s">
        <v>148</v>
      </c>
      <c r="BG100" s="61"/>
      <c r="BH100" s="62"/>
      <c r="BI100" s="62"/>
      <c r="BJ100" s="63"/>
      <c r="BK100" s="64">
        <f>SUM(BJ7:BJ99)</f>
        <v>625322117</v>
      </c>
      <c r="BM100" s="60" t="s">
        <v>148</v>
      </c>
      <c r="BN100" s="61"/>
      <c r="BO100" s="62"/>
      <c r="BP100" s="62"/>
      <c r="BQ100" s="63"/>
      <c r="BR100" s="64">
        <f>SUM(BQ7:BQ99)</f>
        <v>241517261</v>
      </c>
      <c r="BT100" s="60" t="s">
        <v>148</v>
      </c>
      <c r="BU100" s="61"/>
      <c r="BV100" s="62"/>
      <c r="BW100" s="62"/>
      <c r="BX100" s="63"/>
      <c r="BY100" s="64">
        <f>SUM(BX7:BX99)</f>
        <v>685418766</v>
      </c>
      <c r="CA100" s="60" t="s">
        <v>148</v>
      </c>
      <c r="CB100" s="61"/>
      <c r="CC100" s="62"/>
      <c r="CD100" s="62"/>
      <c r="CE100" s="63"/>
      <c r="CF100" s="64">
        <f>SUM(CE7:CE99)</f>
        <v>229233782</v>
      </c>
      <c r="CH100" s="60" t="s">
        <v>148</v>
      </c>
      <c r="CI100" s="61"/>
      <c r="CJ100" s="62"/>
      <c r="CK100" s="62"/>
      <c r="CL100" s="63"/>
      <c r="CM100" s="64">
        <f>SUM(CL7:CL99)</f>
        <v>740993596</v>
      </c>
      <c r="CO100" s="60" t="s">
        <v>148</v>
      </c>
      <c r="CP100" s="61"/>
      <c r="CQ100" s="62"/>
      <c r="CR100" s="62"/>
      <c r="CS100" s="63"/>
      <c r="CT100" s="64">
        <f>SUM(CS7:CS99)</f>
        <v>249625547</v>
      </c>
      <c r="CV100" s="60" t="s">
        <v>148</v>
      </c>
      <c r="CW100" s="61"/>
      <c r="CX100" s="62"/>
      <c r="CY100" s="62"/>
      <c r="CZ100" s="63"/>
      <c r="DA100" s="64">
        <f>SUM(CZ7:CZ99)</f>
        <v>964154987</v>
      </c>
    </row>
    <row r="101" spans="2:105" ht="13" thickBot="1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216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  <c r="AR101" s="65"/>
      <c r="AS101" s="65"/>
      <c r="AT101" s="65"/>
      <c r="AU101" s="65"/>
      <c r="AV101" s="65"/>
      <c r="AW101" s="216"/>
      <c r="AY101" s="65"/>
      <c r="AZ101" s="65"/>
      <c r="BA101" s="65"/>
      <c r="BB101" s="65"/>
      <c r="BC101" s="65"/>
      <c r="BD101" s="66"/>
      <c r="BF101" s="65"/>
      <c r="BG101" s="65"/>
      <c r="BH101" s="65"/>
      <c r="BI101" s="65"/>
      <c r="BJ101" s="65"/>
      <c r="BK101" s="66"/>
      <c r="BM101" s="65"/>
      <c r="BN101" s="65"/>
      <c r="BO101" s="65"/>
      <c r="BP101" s="65"/>
      <c r="BQ101" s="65"/>
      <c r="BR101" s="66"/>
      <c r="BT101" s="65"/>
      <c r="BU101" s="65"/>
      <c r="BV101" s="65"/>
      <c r="BW101" s="65"/>
      <c r="BX101" s="65"/>
      <c r="BY101" s="66"/>
      <c r="CA101" s="65"/>
      <c r="CB101" s="65"/>
      <c r="CC101" s="65"/>
      <c r="CD101" s="65"/>
      <c r="CE101" s="65"/>
      <c r="CF101" s="66"/>
      <c r="CH101" s="65"/>
      <c r="CI101" s="65"/>
      <c r="CJ101" s="65"/>
      <c r="CK101" s="65"/>
      <c r="CL101" s="65"/>
      <c r="CM101" s="66"/>
      <c r="CO101" s="65"/>
      <c r="CP101" s="65"/>
      <c r="CQ101" s="65"/>
      <c r="CR101" s="65"/>
      <c r="CS101" s="65"/>
      <c r="CT101" s="66"/>
      <c r="CV101" s="65"/>
      <c r="CW101" s="65"/>
      <c r="CX101" s="65"/>
      <c r="CY101" s="65"/>
      <c r="CZ101" s="65"/>
      <c r="DA101" s="66"/>
    </row>
    <row r="102" spans="2:105">
      <c r="B102" s="44" t="s">
        <v>149</v>
      </c>
      <c r="C102" s="67"/>
      <c r="D102" s="45"/>
      <c r="E102" s="45"/>
      <c r="F102" s="45"/>
      <c r="G102" s="46"/>
      <c r="I102" s="44" t="s">
        <v>149</v>
      </c>
      <c r="J102" s="67"/>
      <c r="K102" s="45"/>
      <c r="L102" s="45"/>
      <c r="M102" s="45"/>
      <c r="N102" s="46"/>
      <c r="P102" s="44" t="s">
        <v>149</v>
      </c>
      <c r="Q102" s="67"/>
      <c r="R102" s="45"/>
      <c r="S102" s="45"/>
      <c r="T102" s="45"/>
      <c r="U102" s="46"/>
      <c r="W102" s="44" t="s">
        <v>149</v>
      </c>
      <c r="X102" s="67"/>
      <c r="Y102" s="45"/>
      <c r="Z102" s="45"/>
      <c r="AA102" s="45"/>
      <c r="AB102" s="210"/>
      <c r="AD102" s="44" t="s">
        <v>149</v>
      </c>
      <c r="AE102" s="67"/>
      <c r="AF102" s="45"/>
      <c r="AG102" s="45"/>
      <c r="AH102" s="45"/>
      <c r="AI102" s="46"/>
      <c r="AK102" s="44" t="s">
        <v>149</v>
      </c>
      <c r="AL102" s="67"/>
      <c r="AM102" s="45"/>
      <c r="AN102" s="45"/>
      <c r="AO102" s="45"/>
      <c r="AP102" s="46"/>
      <c r="AR102" s="44" t="s">
        <v>149</v>
      </c>
      <c r="AS102" s="67"/>
      <c r="AT102" s="45"/>
      <c r="AU102" s="45"/>
      <c r="AV102" s="45"/>
      <c r="AW102" s="210"/>
      <c r="AY102" s="44" t="s">
        <v>149</v>
      </c>
      <c r="AZ102" s="67"/>
      <c r="BA102" s="45"/>
      <c r="BB102" s="45"/>
      <c r="BC102" s="45"/>
      <c r="BD102" s="46"/>
      <c r="BF102" s="44" t="s">
        <v>149</v>
      </c>
      <c r="BG102" s="67"/>
      <c r="BH102" s="45"/>
      <c r="BI102" s="45"/>
      <c r="BJ102" s="45"/>
      <c r="BK102" s="46"/>
      <c r="BM102" s="44" t="s">
        <v>149</v>
      </c>
      <c r="BN102" s="67"/>
      <c r="BO102" s="45"/>
      <c r="BP102" s="45"/>
      <c r="BQ102" s="45"/>
      <c r="BR102" s="46"/>
      <c r="BT102" s="44" t="s">
        <v>149</v>
      </c>
      <c r="BU102" s="67"/>
      <c r="BV102" s="45"/>
      <c r="BW102" s="45"/>
      <c r="BX102" s="45"/>
      <c r="BY102" s="46"/>
      <c r="CA102" s="44" t="s">
        <v>149</v>
      </c>
      <c r="CB102" s="67"/>
      <c r="CC102" s="45"/>
      <c r="CD102" s="45"/>
      <c r="CE102" s="45"/>
      <c r="CF102" s="46"/>
      <c r="CH102" s="44" t="s">
        <v>149</v>
      </c>
      <c r="CI102" s="67"/>
      <c r="CJ102" s="45"/>
      <c r="CK102" s="45"/>
      <c r="CL102" s="45"/>
      <c r="CM102" s="46"/>
      <c r="CO102" s="44" t="s">
        <v>149</v>
      </c>
      <c r="CP102" s="67"/>
      <c r="CQ102" s="45"/>
      <c r="CR102" s="45"/>
      <c r="CS102" s="45"/>
      <c r="CT102" s="46"/>
      <c r="CV102" s="44" t="s">
        <v>149</v>
      </c>
      <c r="CW102" s="67"/>
      <c r="CX102" s="45"/>
      <c r="CY102" s="45"/>
      <c r="CZ102" s="45"/>
      <c r="DA102" s="46"/>
    </row>
    <row r="103" spans="2:105">
      <c r="B103" s="47" t="s">
        <v>150</v>
      </c>
      <c r="C103" s="68" t="s">
        <v>151</v>
      </c>
      <c r="D103" s="49" t="s">
        <v>72</v>
      </c>
      <c r="E103" s="49" t="s">
        <v>152</v>
      </c>
      <c r="F103" s="49" t="s">
        <v>74</v>
      </c>
      <c r="G103" s="50" t="s">
        <v>75</v>
      </c>
      <c r="I103" s="47" t="s">
        <v>150</v>
      </c>
      <c r="J103" s="68" t="s">
        <v>151</v>
      </c>
      <c r="K103" s="49" t="s">
        <v>72</v>
      </c>
      <c r="L103" s="49" t="s">
        <v>152</v>
      </c>
      <c r="M103" s="49" t="s">
        <v>74</v>
      </c>
      <c r="N103" s="50" t="s">
        <v>75</v>
      </c>
      <c r="P103" s="47" t="s">
        <v>150</v>
      </c>
      <c r="Q103" s="68" t="s">
        <v>151</v>
      </c>
      <c r="R103" s="49" t="s">
        <v>72</v>
      </c>
      <c r="S103" s="49" t="s">
        <v>152</v>
      </c>
      <c r="T103" s="49" t="s">
        <v>74</v>
      </c>
      <c r="U103" s="50" t="s">
        <v>75</v>
      </c>
      <c r="W103" s="47" t="s">
        <v>150</v>
      </c>
      <c r="X103" s="68" t="s">
        <v>151</v>
      </c>
      <c r="Y103" s="49" t="s">
        <v>72</v>
      </c>
      <c r="Z103" s="49" t="s">
        <v>152</v>
      </c>
      <c r="AA103" s="49" t="s">
        <v>74</v>
      </c>
      <c r="AB103" s="211" t="s">
        <v>75</v>
      </c>
      <c r="AD103" s="47" t="s">
        <v>150</v>
      </c>
      <c r="AE103" s="68" t="s">
        <v>151</v>
      </c>
      <c r="AF103" s="49" t="s">
        <v>72</v>
      </c>
      <c r="AG103" s="49" t="s">
        <v>152</v>
      </c>
      <c r="AH103" s="49" t="s">
        <v>74</v>
      </c>
      <c r="AI103" s="50" t="s">
        <v>75</v>
      </c>
      <c r="AK103" s="47" t="s">
        <v>150</v>
      </c>
      <c r="AL103" s="68" t="s">
        <v>151</v>
      </c>
      <c r="AM103" s="49" t="s">
        <v>72</v>
      </c>
      <c r="AN103" s="49" t="s">
        <v>152</v>
      </c>
      <c r="AO103" s="49" t="s">
        <v>74</v>
      </c>
      <c r="AP103" s="50" t="s">
        <v>75</v>
      </c>
      <c r="AR103" s="47" t="s">
        <v>150</v>
      </c>
      <c r="AS103" s="68" t="s">
        <v>151</v>
      </c>
      <c r="AT103" s="49" t="s">
        <v>72</v>
      </c>
      <c r="AU103" s="49" t="s">
        <v>152</v>
      </c>
      <c r="AV103" s="49" t="s">
        <v>74</v>
      </c>
      <c r="AW103" s="211" t="s">
        <v>75</v>
      </c>
      <c r="AY103" s="47" t="s">
        <v>150</v>
      </c>
      <c r="AZ103" s="68" t="s">
        <v>151</v>
      </c>
      <c r="BA103" s="49" t="s">
        <v>72</v>
      </c>
      <c r="BB103" s="49" t="s">
        <v>152</v>
      </c>
      <c r="BC103" s="49" t="s">
        <v>74</v>
      </c>
      <c r="BD103" s="50" t="s">
        <v>75</v>
      </c>
      <c r="BF103" s="47" t="s">
        <v>150</v>
      </c>
      <c r="BG103" s="68" t="s">
        <v>151</v>
      </c>
      <c r="BH103" s="49" t="s">
        <v>72</v>
      </c>
      <c r="BI103" s="49" t="s">
        <v>152</v>
      </c>
      <c r="BJ103" s="49" t="s">
        <v>74</v>
      </c>
      <c r="BK103" s="50" t="s">
        <v>75</v>
      </c>
      <c r="BM103" s="47" t="s">
        <v>150</v>
      </c>
      <c r="BN103" s="68" t="s">
        <v>151</v>
      </c>
      <c r="BO103" s="49" t="s">
        <v>72</v>
      </c>
      <c r="BP103" s="49" t="s">
        <v>152</v>
      </c>
      <c r="BQ103" s="49" t="s">
        <v>74</v>
      </c>
      <c r="BR103" s="50" t="s">
        <v>75</v>
      </c>
      <c r="BT103" s="47" t="s">
        <v>150</v>
      </c>
      <c r="BU103" s="68" t="s">
        <v>151</v>
      </c>
      <c r="BV103" s="49" t="s">
        <v>72</v>
      </c>
      <c r="BW103" s="49" t="s">
        <v>152</v>
      </c>
      <c r="BX103" s="49" t="s">
        <v>74</v>
      </c>
      <c r="BY103" s="50" t="s">
        <v>75</v>
      </c>
      <c r="CA103" s="47" t="s">
        <v>150</v>
      </c>
      <c r="CB103" s="68" t="s">
        <v>151</v>
      </c>
      <c r="CC103" s="49" t="s">
        <v>72</v>
      </c>
      <c r="CD103" s="49" t="s">
        <v>152</v>
      </c>
      <c r="CE103" s="49" t="s">
        <v>74</v>
      </c>
      <c r="CF103" s="50" t="s">
        <v>75</v>
      </c>
      <c r="CH103" s="47" t="s">
        <v>150</v>
      </c>
      <c r="CI103" s="68" t="s">
        <v>151</v>
      </c>
      <c r="CJ103" s="49" t="s">
        <v>72</v>
      </c>
      <c r="CK103" s="49" t="s">
        <v>152</v>
      </c>
      <c r="CL103" s="49" t="s">
        <v>74</v>
      </c>
      <c r="CM103" s="50" t="s">
        <v>75</v>
      </c>
      <c r="CO103" s="47" t="s">
        <v>150</v>
      </c>
      <c r="CP103" s="68" t="s">
        <v>151</v>
      </c>
      <c r="CQ103" s="49" t="s">
        <v>72</v>
      </c>
      <c r="CR103" s="49" t="s">
        <v>152</v>
      </c>
      <c r="CS103" s="49" t="s">
        <v>74</v>
      </c>
      <c r="CT103" s="50" t="s">
        <v>75</v>
      </c>
      <c r="CV103" s="47" t="s">
        <v>150</v>
      </c>
      <c r="CW103" s="68" t="s">
        <v>151</v>
      </c>
      <c r="CX103" s="49" t="s">
        <v>72</v>
      </c>
      <c r="CY103" s="49" t="s">
        <v>152</v>
      </c>
      <c r="CZ103" s="49" t="s">
        <v>74</v>
      </c>
      <c r="DA103" s="50" t="s">
        <v>75</v>
      </c>
    </row>
    <row r="104" spans="2:105">
      <c r="B104" s="51" t="s">
        <v>153</v>
      </c>
      <c r="C104" s="69">
        <v>5</v>
      </c>
      <c r="D104" s="53" t="s">
        <v>154</v>
      </c>
      <c r="E104" s="54">
        <v>418747.80586293689</v>
      </c>
      <c r="F104" s="54">
        <f t="shared" ref="F104:F113" si="17">IF(E104&lt;&gt;"",ROUND(C104*E104,0),0)</f>
        <v>2093739</v>
      </c>
      <c r="G104" s="70"/>
      <c r="I104" s="51" t="s">
        <v>153</v>
      </c>
      <c r="J104" s="69">
        <v>5</v>
      </c>
      <c r="K104" s="53" t="s">
        <v>154</v>
      </c>
      <c r="L104" s="54">
        <v>418747.80586293689</v>
      </c>
      <c r="M104" s="54">
        <f t="shared" ref="M104:M113" si="18">IF(L104&lt;&gt;"",ROUND(J104*L104,0),0)</f>
        <v>2093739</v>
      </c>
      <c r="N104" s="70"/>
      <c r="P104" s="51" t="s">
        <v>153</v>
      </c>
      <c r="Q104" s="69">
        <v>5</v>
      </c>
      <c r="R104" s="53" t="s">
        <v>154</v>
      </c>
      <c r="S104" s="54">
        <v>418747.80586293689</v>
      </c>
      <c r="T104" s="54">
        <f t="shared" ref="T104:T113" si="19">IF(S104&lt;&gt;"",ROUND(Q104*S104,0),0)</f>
        <v>2093739</v>
      </c>
      <c r="U104" s="70"/>
      <c r="W104" s="51" t="s">
        <v>153</v>
      </c>
      <c r="X104" s="69">
        <v>5</v>
      </c>
      <c r="Y104" s="53" t="s">
        <v>154</v>
      </c>
      <c r="Z104" s="54">
        <v>418747.80586293689</v>
      </c>
      <c r="AA104" s="54">
        <f t="shared" ref="AA104:AA113" si="20">IF(Z104&lt;&gt;"",ROUND(X104*Z104,0),0)</f>
        <v>2093739</v>
      </c>
      <c r="AB104" s="217"/>
      <c r="AD104" s="51" t="s">
        <v>153</v>
      </c>
      <c r="AE104" s="69">
        <v>5</v>
      </c>
      <c r="AF104" s="53" t="s">
        <v>154</v>
      </c>
      <c r="AG104" s="54">
        <v>418747.80586293689</v>
      </c>
      <c r="AH104" s="54">
        <f t="shared" ref="AH104:AH113" si="21">IF(AG104&lt;&gt;"",ROUND(AE104*AG104,0),0)</f>
        <v>2093739</v>
      </c>
      <c r="AI104" s="70"/>
      <c r="AK104" s="51" t="s">
        <v>153</v>
      </c>
      <c r="AL104" s="69">
        <v>5</v>
      </c>
      <c r="AM104" s="53" t="s">
        <v>154</v>
      </c>
      <c r="AN104" s="54">
        <v>418747.80586293689</v>
      </c>
      <c r="AO104" s="54">
        <f t="shared" ref="AO104:AO113" si="22">IF(AN104&lt;&gt;"",ROUND(AL104*AN104,0),0)</f>
        <v>2093739</v>
      </c>
      <c r="AP104" s="70"/>
      <c r="AR104" s="51" t="s">
        <v>153</v>
      </c>
      <c r="AS104" s="69">
        <v>30</v>
      </c>
      <c r="AT104" s="53" t="s">
        <v>154</v>
      </c>
      <c r="AU104" s="54">
        <v>418747.80586293689</v>
      </c>
      <c r="AV104" s="54">
        <f t="shared" ref="AV104:AV113" si="23">IF(AU104&lt;&gt;"",ROUND(AS104*AU104,0),0)</f>
        <v>12562434</v>
      </c>
      <c r="AW104" s="217"/>
      <c r="AY104" s="51" t="s">
        <v>153</v>
      </c>
      <c r="AZ104" s="69">
        <v>30</v>
      </c>
      <c r="BA104" s="53" t="s">
        <v>154</v>
      </c>
      <c r="BB104" s="54">
        <v>418747.80586293689</v>
      </c>
      <c r="BC104" s="54">
        <f t="shared" ref="BC104:BC113" si="24">IF(BB104&lt;&gt;"",ROUND(AZ104*BB104,0),0)</f>
        <v>12562434</v>
      </c>
      <c r="BD104" s="70"/>
      <c r="BF104" s="51" t="s">
        <v>153</v>
      </c>
      <c r="BG104" s="69">
        <v>30</v>
      </c>
      <c r="BH104" s="53" t="s">
        <v>154</v>
      </c>
      <c r="BI104" s="54">
        <v>418747.80586293689</v>
      </c>
      <c r="BJ104" s="54">
        <v>12562434</v>
      </c>
      <c r="BK104" s="70"/>
      <c r="BM104" s="51" t="s">
        <v>153</v>
      </c>
      <c r="BN104" s="69">
        <v>30</v>
      </c>
      <c r="BO104" s="53" t="s">
        <v>154</v>
      </c>
      <c r="BP104" s="54">
        <v>418747.80586293689</v>
      </c>
      <c r="BQ104" s="54">
        <f t="shared" ref="BQ104:BQ113" si="25">IF(BP104&lt;&gt;"",ROUND(BN104*BP104,0),0)</f>
        <v>12562434</v>
      </c>
      <c r="BR104" s="70"/>
      <c r="BT104" s="51" t="s">
        <v>153</v>
      </c>
      <c r="BU104" s="69">
        <v>30</v>
      </c>
      <c r="BV104" s="53" t="s">
        <v>154</v>
      </c>
      <c r="BW104" s="54">
        <v>418747.80586293689</v>
      </c>
      <c r="BX104" s="54">
        <f t="shared" ref="BX104:BX113" si="26">IF(BW104&lt;&gt;"",ROUND(BU104*BW104,0),0)</f>
        <v>12562434</v>
      </c>
      <c r="BY104" s="70"/>
      <c r="CA104" s="51" t="s">
        <v>153</v>
      </c>
      <c r="CB104" s="69">
        <v>30</v>
      </c>
      <c r="CC104" s="53" t="s">
        <v>154</v>
      </c>
      <c r="CD104" s="54">
        <v>418747.80586293689</v>
      </c>
      <c r="CE104" s="54">
        <f t="shared" ref="CE104:CE113" si="27">IF(CD104&lt;&gt;"",ROUND(CB104*CD104,0),0)</f>
        <v>12562434</v>
      </c>
      <c r="CF104" s="70"/>
      <c r="CH104" s="51" t="s">
        <v>153</v>
      </c>
      <c r="CI104" s="69">
        <v>30</v>
      </c>
      <c r="CJ104" s="53" t="s">
        <v>154</v>
      </c>
      <c r="CK104" s="54">
        <v>418747.80586293689</v>
      </c>
      <c r="CL104" s="54">
        <f t="shared" ref="CL104:CL113" si="28">IF(CK104&lt;&gt;"",ROUND(CI104*CK104,0),0)</f>
        <v>12562434</v>
      </c>
      <c r="CM104" s="70"/>
      <c r="CO104" s="51" t="s">
        <v>153</v>
      </c>
      <c r="CP104" s="69">
        <v>30</v>
      </c>
      <c r="CQ104" s="53" t="s">
        <v>154</v>
      </c>
      <c r="CR104" s="54">
        <v>418747.80586293689</v>
      </c>
      <c r="CS104" s="54">
        <f t="shared" ref="CS104:CS113" si="29">IF(CR104&lt;&gt;"",ROUND(CP104*CR104,0),0)</f>
        <v>12562434</v>
      </c>
      <c r="CT104" s="70"/>
      <c r="CV104" s="51" t="s">
        <v>153</v>
      </c>
      <c r="CW104" s="69">
        <v>30</v>
      </c>
      <c r="CX104" s="53" t="s">
        <v>154</v>
      </c>
      <c r="CY104" s="54">
        <v>418747.80586293689</v>
      </c>
      <c r="CZ104" s="54">
        <f t="shared" ref="CZ104:CZ113" si="30">IF(CY104&lt;&gt;"",ROUND(CW104*CY104,0),0)</f>
        <v>12562434</v>
      </c>
      <c r="DA104" s="70"/>
    </row>
    <row r="105" spans="2:105">
      <c r="B105" s="51" t="s">
        <v>155</v>
      </c>
      <c r="C105" s="69">
        <v>5</v>
      </c>
      <c r="D105" s="53" t="s">
        <v>154</v>
      </c>
      <c r="E105" s="71">
        <v>29910.55756163835</v>
      </c>
      <c r="F105" s="54">
        <f t="shared" si="17"/>
        <v>149553</v>
      </c>
      <c r="G105" s="70"/>
      <c r="I105" s="51" t="s">
        <v>155</v>
      </c>
      <c r="J105" s="69">
        <v>5</v>
      </c>
      <c r="K105" s="53" t="s">
        <v>154</v>
      </c>
      <c r="L105" s="71">
        <v>29910.55756163835</v>
      </c>
      <c r="M105" s="54">
        <f t="shared" si="18"/>
        <v>149553</v>
      </c>
      <c r="N105" s="70"/>
      <c r="P105" s="51" t="s">
        <v>155</v>
      </c>
      <c r="Q105" s="69">
        <v>5</v>
      </c>
      <c r="R105" s="53" t="s">
        <v>154</v>
      </c>
      <c r="S105" s="71">
        <v>29910.55756163835</v>
      </c>
      <c r="T105" s="54">
        <f t="shared" si="19"/>
        <v>149553</v>
      </c>
      <c r="U105" s="70"/>
      <c r="W105" s="51" t="s">
        <v>155</v>
      </c>
      <c r="X105" s="69">
        <v>5</v>
      </c>
      <c r="Y105" s="53" t="s">
        <v>154</v>
      </c>
      <c r="Z105" s="71">
        <v>29910.55756163835</v>
      </c>
      <c r="AA105" s="54">
        <f t="shared" si="20"/>
        <v>149553</v>
      </c>
      <c r="AB105" s="217"/>
      <c r="AD105" s="51" t="s">
        <v>155</v>
      </c>
      <c r="AE105" s="69">
        <v>5</v>
      </c>
      <c r="AF105" s="53" t="s">
        <v>154</v>
      </c>
      <c r="AG105" s="71">
        <v>29910.55756163835</v>
      </c>
      <c r="AH105" s="54">
        <f t="shared" si="21"/>
        <v>149553</v>
      </c>
      <c r="AI105" s="70"/>
      <c r="AK105" s="51" t="s">
        <v>155</v>
      </c>
      <c r="AL105" s="69">
        <v>5</v>
      </c>
      <c r="AM105" s="53" t="s">
        <v>154</v>
      </c>
      <c r="AN105" s="71">
        <v>29910.55756163835</v>
      </c>
      <c r="AO105" s="54">
        <f t="shared" si="22"/>
        <v>149553</v>
      </c>
      <c r="AP105" s="70"/>
      <c r="AR105" s="51" t="s">
        <v>155</v>
      </c>
      <c r="AS105" s="69">
        <v>30</v>
      </c>
      <c r="AT105" s="53" t="s">
        <v>154</v>
      </c>
      <c r="AU105" s="71">
        <v>29910.55756163835</v>
      </c>
      <c r="AV105" s="54">
        <f t="shared" si="23"/>
        <v>897317</v>
      </c>
      <c r="AW105" s="217"/>
      <c r="AY105" s="51" t="s">
        <v>155</v>
      </c>
      <c r="AZ105" s="69">
        <v>30</v>
      </c>
      <c r="BA105" s="53" t="s">
        <v>154</v>
      </c>
      <c r="BB105" s="71">
        <v>29910.55756163835</v>
      </c>
      <c r="BC105" s="54">
        <f t="shared" si="24"/>
        <v>897317</v>
      </c>
      <c r="BD105" s="70"/>
      <c r="BF105" s="51" t="s">
        <v>155</v>
      </c>
      <c r="BG105" s="69">
        <v>30</v>
      </c>
      <c r="BH105" s="53" t="s">
        <v>154</v>
      </c>
      <c r="BI105" s="71">
        <v>29910.55756163835</v>
      </c>
      <c r="BJ105" s="54">
        <v>897317</v>
      </c>
      <c r="BK105" s="70"/>
      <c r="BM105" s="51" t="s">
        <v>155</v>
      </c>
      <c r="BN105" s="69">
        <v>30</v>
      </c>
      <c r="BO105" s="53" t="s">
        <v>154</v>
      </c>
      <c r="BP105" s="71">
        <v>29910.55756163835</v>
      </c>
      <c r="BQ105" s="54">
        <f t="shared" si="25"/>
        <v>897317</v>
      </c>
      <c r="BR105" s="70"/>
      <c r="BT105" s="51" t="s">
        <v>155</v>
      </c>
      <c r="BU105" s="69">
        <v>30</v>
      </c>
      <c r="BV105" s="53" t="s">
        <v>154</v>
      </c>
      <c r="BW105" s="71">
        <v>29910.55756163835</v>
      </c>
      <c r="BX105" s="54">
        <f t="shared" si="26"/>
        <v>897317</v>
      </c>
      <c r="BY105" s="70"/>
      <c r="CA105" s="51" t="s">
        <v>155</v>
      </c>
      <c r="CB105" s="69">
        <v>30</v>
      </c>
      <c r="CC105" s="53" t="s">
        <v>154</v>
      </c>
      <c r="CD105" s="71">
        <v>29910.55756163835</v>
      </c>
      <c r="CE105" s="54">
        <f t="shared" si="27"/>
        <v>897317</v>
      </c>
      <c r="CF105" s="70"/>
      <c r="CH105" s="51" t="s">
        <v>155</v>
      </c>
      <c r="CI105" s="69">
        <v>30</v>
      </c>
      <c r="CJ105" s="53" t="s">
        <v>154</v>
      </c>
      <c r="CK105" s="71">
        <v>29910.55756163835</v>
      </c>
      <c r="CL105" s="54">
        <f t="shared" si="28"/>
        <v>897317</v>
      </c>
      <c r="CM105" s="70"/>
      <c r="CO105" s="51" t="s">
        <v>155</v>
      </c>
      <c r="CP105" s="69">
        <v>30</v>
      </c>
      <c r="CQ105" s="53" t="s">
        <v>154</v>
      </c>
      <c r="CR105" s="71">
        <v>29910.55756163835</v>
      </c>
      <c r="CS105" s="54">
        <f t="shared" si="29"/>
        <v>897317</v>
      </c>
      <c r="CT105" s="70"/>
      <c r="CV105" s="51" t="s">
        <v>155</v>
      </c>
      <c r="CW105" s="69">
        <v>30</v>
      </c>
      <c r="CX105" s="53" t="s">
        <v>154</v>
      </c>
      <c r="CY105" s="71">
        <v>29910.55756163835</v>
      </c>
      <c r="CZ105" s="54">
        <f t="shared" si="30"/>
        <v>897317</v>
      </c>
      <c r="DA105" s="70"/>
    </row>
    <row r="106" spans="2:105">
      <c r="B106" s="51" t="s">
        <v>156</v>
      </c>
      <c r="C106" s="69">
        <v>5</v>
      </c>
      <c r="D106" s="53" t="s">
        <v>154</v>
      </c>
      <c r="E106" s="71">
        <v>5982.1115123276704</v>
      </c>
      <c r="F106" s="54">
        <f t="shared" si="17"/>
        <v>29911</v>
      </c>
      <c r="G106" s="70"/>
      <c r="I106" s="51" t="s">
        <v>156</v>
      </c>
      <c r="J106" s="69">
        <v>5</v>
      </c>
      <c r="K106" s="53" t="s">
        <v>154</v>
      </c>
      <c r="L106" s="71">
        <v>5982.1115123276704</v>
      </c>
      <c r="M106" s="54">
        <f t="shared" si="18"/>
        <v>29911</v>
      </c>
      <c r="N106" s="70"/>
      <c r="P106" s="51" t="s">
        <v>156</v>
      </c>
      <c r="Q106" s="69">
        <v>5</v>
      </c>
      <c r="R106" s="53" t="s">
        <v>154</v>
      </c>
      <c r="S106" s="71">
        <v>5982.1115123276704</v>
      </c>
      <c r="T106" s="54">
        <f t="shared" si="19"/>
        <v>29911</v>
      </c>
      <c r="U106" s="70"/>
      <c r="W106" s="51" t="s">
        <v>156</v>
      </c>
      <c r="X106" s="69">
        <v>5</v>
      </c>
      <c r="Y106" s="53" t="s">
        <v>154</v>
      </c>
      <c r="Z106" s="71">
        <v>5982.1115123276704</v>
      </c>
      <c r="AA106" s="54">
        <f t="shared" si="20"/>
        <v>29911</v>
      </c>
      <c r="AB106" s="217"/>
      <c r="AD106" s="51" t="s">
        <v>156</v>
      </c>
      <c r="AE106" s="69">
        <v>5</v>
      </c>
      <c r="AF106" s="53" t="s">
        <v>154</v>
      </c>
      <c r="AG106" s="71">
        <v>5982.1115123276704</v>
      </c>
      <c r="AH106" s="54">
        <f t="shared" si="21"/>
        <v>29911</v>
      </c>
      <c r="AI106" s="70"/>
      <c r="AK106" s="51" t="s">
        <v>156</v>
      </c>
      <c r="AL106" s="69">
        <v>5</v>
      </c>
      <c r="AM106" s="53" t="s">
        <v>154</v>
      </c>
      <c r="AN106" s="71">
        <v>5982.1115123276704</v>
      </c>
      <c r="AO106" s="54">
        <f t="shared" si="22"/>
        <v>29911</v>
      </c>
      <c r="AP106" s="70"/>
      <c r="AR106" s="51" t="s">
        <v>156</v>
      </c>
      <c r="AS106" s="69">
        <v>30</v>
      </c>
      <c r="AT106" s="53" t="s">
        <v>154</v>
      </c>
      <c r="AU106" s="71">
        <v>5982.1115123276704</v>
      </c>
      <c r="AV106" s="54">
        <f t="shared" si="23"/>
        <v>179463</v>
      </c>
      <c r="AW106" s="217"/>
      <c r="AY106" s="51" t="s">
        <v>156</v>
      </c>
      <c r="AZ106" s="69">
        <v>30</v>
      </c>
      <c r="BA106" s="53" t="s">
        <v>154</v>
      </c>
      <c r="BB106" s="71">
        <v>5982.1115123276704</v>
      </c>
      <c r="BC106" s="54">
        <f t="shared" si="24"/>
        <v>179463</v>
      </c>
      <c r="BD106" s="70"/>
      <c r="BF106" s="51" t="s">
        <v>156</v>
      </c>
      <c r="BG106" s="69">
        <v>30</v>
      </c>
      <c r="BH106" s="53" t="s">
        <v>154</v>
      </c>
      <c r="BI106" s="71">
        <v>5982.1115123276704</v>
      </c>
      <c r="BJ106" s="54">
        <v>179463</v>
      </c>
      <c r="BK106" s="70"/>
      <c r="BM106" s="51" t="s">
        <v>156</v>
      </c>
      <c r="BN106" s="69">
        <v>30</v>
      </c>
      <c r="BO106" s="53" t="s">
        <v>154</v>
      </c>
      <c r="BP106" s="71">
        <v>5982.1115123276704</v>
      </c>
      <c r="BQ106" s="54">
        <f t="shared" si="25"/>
        <v>179463</v>
      </c>
      <c r="BR106" s="70"/>
      <c r="BT106" s="51" t="s">
        <v>156</v>
      </c>
      <c r="BU106" s="69">
        <v>30</v>
      </c>
      <c r="BV106" s="53" t="s">
        <v>154</v>
      </c>
      <c r="BW106" s="71">
        <v>5982.1115123276704</v>
      </c>
      <c r="BX106" s="54">
        <f t="shared" si="26"/>
        <v>179463</v>
      </c>
      <c r="BY106" s="70"/>
      <c r="CA106" s="51" t="s">
        <v>156</v>
      </c>
      <c r="CB106" s="69">
        <v>30</v>
      </c>
      <c r="CC106" s="53" t="s">
        <v>154</v>
      </c>
      <c r="CD106" s="71">
        <v>5982.1115123276704</v>
      </c>
      <c r="CE106" s="54">
        <f t="shared" si="27"/>
        <v>179463</v>
      </c>
      <c r="CF106" s="70"/>
      <c r="CH106" s="51" t="s">
        <v>156</v>
      </c>
      <c r="CI106" s="69">
        <v>30</v>
      </c>
      <c r="CJ106" s="53" t="s">
        <v>154</v>
      </c>
      <c r="CK106" s="71">
        <v>5982.1115123276704</v>
      </c>
      <c r="CL106" s="54">
        <f t="shared" si="28"/>
        <v>179463</v>
      </c>
      <c r="CM106" s="70"/>
      <c r="CO106" s="51" t="s">
        <v>156</v>
      </c>
      <c r="CP106" s="69">
        <v>30</v>
      </c>
      <c r="CQ106" s="53" t="s">
        <v>154</v>
      </c>
      <c r="CR106" s="71">
        <v>5982.1115123276704</v>
      </c>
      <c r="CS106" s="54">
        <f t="shared" si="29"/>
        <v>179463</v>
      </c>
      <c r="CT106" s="70"/>
      <c r="CV106" s="51" t="s">
        <v>156</v>
      </c>
      <c r="CW106" s="69">
        <v>30</v>
      </c>
      <c r="CX106" s="53" t="s">
        <v>154</v>
      </c>
      <c r="CY106" s="71">
        <v>5982.1115123276704</v>
      </c>
      <c r="CZ106" s="54">
        <f t="shared" si="30"/>
        <v>179463</v>
      </c>
      <c r="DA106" s="70"/>
    </row>
    <row r="107" spans="2:105">
      <c r="B107" s="51" t="s">
        <v>157</v>
      </c>
      <c r="C107" s="69">
        <v>5</v>
      </c>
      <c r="D107" s="53" t="s">
        <v>154</v>
      </c>
      <c r="E107" s="71">
        <v>17946.334536983009</v>
      </c>
      <c r="F107" s="54">
        <f t="shared" si="17"/>
        <v>89732</v>
      </c>
      <c r="G107" s="70"/>
      <c r="I107" s="51" t="s">
        <v>157</v>
      </c>
      <c r="J107" s="69">
        <v>5</v>
      </c>
      <c r="K107" s="53" t="s">
        <v>154</v>
      </c>
      <c r="L107" s="71">
        <v>17946.334536983009</v>
      </c>
      <c r="M107" s="54">
        <f t="shared" si="18"/>
        <v>89732</v>
      </c>
      <c r="N107" s="70"/>
      <c r="P107" s="51" t="s">
        <v>157</v>
      </c>
      <c r="Q107" s="69">
        <v>5</v>
      </c>
      <c r="R107" s="53" t="s">
        <v>154</v>
      </c>
      <c r="S107" s="71">
        <v>17946.334536983009</v>
      </c>
      <c r="T107" s="54">
        <f t="shared" si="19"/>
        <v>89732</v>
      </c>
      <c r="U107" s="70"/>
      <c r="W107" s="51" t="s">
        <v>157</v>
      </c>
      <c r="X107" s="69">
        <v>5</v>
      </c>
      <c r="Y107" s="53" t="s">
        <v>154</v>
      </c>
      <c r="Z107" s="71">
        <v>17946.334536983009</v>
      </c>
      <c r="AA107" s="54">
        <f t="shared" si="20"/>
        <v>89732</v>
      </c>
      <c r="AB107" s="217"/>
      <c r="AD107" s="51" t="s">
        <v>157</v>
      </c>
      <c r="AE107" s="69">
        <v>5</v>
      </c>
      <c r="AF107" s="53" t="s">
        <v>154</v>
      </c>
      <c r="AG107" s="71">
        <v>17946.334536983009</v>
      </c>
      <c r="AH107" s="54">
        <f t="shared" si="21"/>
        <v>89732</v>
      </c>
      <c r="AI107" s="70"/>
      <c r="AK107" s="51" t="s">
        <v>157</v>
      </c>
      <c r="AL107" s="69">
        <v>5</v>
      </c>
      <c r="AM107" s="53" t="s">
        <v>154</v>
      </c>
      <c r="AN107" s="71">
        <v>17946.334536983009</v>
      </c>
      <c r="AO107" s="54">
        <f t="shared" si="22"/>
        <v>89732</v>
      </c>
      <c r="AP107" s="70"/>
      <c r="AR107" s="51" t="s">
        <v>157</v>
      </c>
      <c r="AS107" s="69">
        <v>30</v>
      </c>
      <c r="AT107" s="53" t="s">
        <v>154</v>
      </c>
      <c r="AU107" s="71">
        <v>17946.334536983009</v>
      </c>
      <c r="AV107" s="54">
        <f t="shared" si="23"/>
        <v>538390</v>
      </c>
      <c r="AW107" s="217"/>
      <c r="AY107" s="51" t="s">
        <v>157</v>
      </c>
      <c r="AZ107" s="69">
        <v>30</v>
      </c>
      <c r="BA107" s="53" t="s">
        <v>154</v>
      </c>
      <c r="BB107" s="71">
        <v>17946.334536983009</v>
      </c>
      <c r="BC107" s="54">
        <f t="shared" si="24"/>
        <v>538390</v>
      </c>
      <c r="BD107" s="70"/>
      <c r="BF107" s="51" t="s">
        <v>157</v>
      </c>
      <c r="BG107" s="69">
        <v>30</v>
      </c>
      <c r="BH107" s="53" t="s">
        <v>154</v>
      </c>
      <c r="BI107" s="71">
        <v>17946.334536983009</v>
      </c>
      <c r="BJ107" s="54">
        <v>538390</v>
      </c>
      <c r="BK107" s="70"/>
      <c r="BM107" s="51" t="s">
        <v>157</v>
      </c>
      <c r="BN107" s="69">
        <v>30</v>
      </c>
      <c r="BO107" s="53" t="s">
        <v>154</v>
      </c>
      <c r="BP107" s="71">
        <v>17946.334536983009</v>
      </c>
      <c r="BQ107" s="54">
        <f t="shared" si="25"/>
        <v>538390</v>
      </c>
      <c r="BR107" s="70"/>
      <c r="BT107" s="51" t="s">
        <v>157</v>
      </c>
      <c r="BU107" s="69">
        <v>30</v>
      </c>
      <c r="BV107" s="53" t="s">
        <v>154</v>
      </c>
      <c r="BW107" s="71">
        <v>17946.334536983009</v>
      </c>
      <c r="BX107" s="54">
        <f t="shared" si="26"/>
        <v>538390</v>
      </c>
      <c r="BY107" s="70"/>
      <c r="CA107" s="51" t="s">
        <v>157</v>
      </c>
      <c r="CB107" s="69">
        <v>30</v>
      </c>
      <c r="CC107" s="53" t="s">
        <v>154</v>
      </c>
      <c r="CD107" s="71">
        <v>17946.334536983009</v>
      </c>
      <c r="CE107" s="54">
        <f t="shared" si="27"/>
        <v>538390</v>
      </c>
      <c r="CF107" s="70"/>
      <c r="CH107" s="51" t="s">
        <v>157</v>
      </c>
      <c r="CI107" s="69">
        <v>30</v>
      </c>
      <c r="CJ107" s="53" t="s">
        <v>154</v>
      </c>
      <c r="CK107" s="71">
        <v>17946.334536983009</v>
      </c>
      <c r="CL107" s="54">
        <f t="shared" si="28"/>
        <v>538390</v>
      </c>
      <c r="CM107" s="70"/>
      <c r="CO107" s="51" t="s">
        <v>157</v>
      </c>
      <c r="CP107" s="69">
        <v>30</v>
      </c>
      <c r="CQ107" s="53" t="s">
        <v>154</v>
      </c>
      <c r="CR107" s="71">
        <v>17946.334536983009</v>
      </c>
      <c r="CS107" s="54">
        <f t="shared" si="29"/>
        <v>538390</v>
      </c>
      <c r="CT107" s="70"/>
      <c r="CV107" s="51" t="s">
        <v>157</v>
      </c>
      <c r="CW107" s="69">
        <v>30</v>
      </c>
      <c r="CX107" s="53" t="s">
        <v>154</v>
      </c>
      <c r="CY107" s="71">
        <v>17946.334536983009</v>
      </c>
      <c r="CZ107" s="54">
        <f t="shared" si="30"/>
        <v>538390</v>
      </c>
      <c r="DA107" s="70"/>
    </row>
    <row r="108" spans="2:105">
      <c r="B108" s="51" t="s">
        <v>158</v>
      </c>
      <c r="C108" s="69">
        <v>5</v>
      </c>
      <c r="D108" s="53" t="s">
        <v>154</v>
      </c>
      <c r="E108" s="71">
        <v>450000</v>
      </c>
      <c r="F108" s="54">
        <f t="shared" si="17"/>
        <v>2250000</v>
      </c>
      <c r="G108" s="70"/>
      <c r="I108" s="51" t="s">
        <v>158</v>
      </c>
      <c r="J108" s="69">
        <v>5</v>
      </c>
      <c r="K108" s="53" t="s">
        <v>154</v>
      </c>
      <c r="L108" s="71">
        <v>450000</v>
      </c>
      <c r="M108" s="54">
        <f t="shared" si="18"/>
        <v>2250000</v>
      </c>
      <c r="N108" s="70"/>
      <c r="P108" s="51" t="s">
        <v>158</v>
      </c>
      <c r="Q108" s="69">
        <v>5</v>
      </c>
      <c r="R108" s="53" t="s">
        <v>154</v>
      </c>
      <c r="S108" s="71">
        <v>450000</v>
      </c>
      <c r="T108" s="54">
        <f t="shared" si="19"/>
        <v>2250000</v>
      </c>
      <c r="U108" s="70"/>
      <c r="W108" s="51" t="s">
        <v>158</v>
      </c>
      <c r="X108" s="69">
        <v>5</v>
      </c>
      <c r="Y108" s="53" t="s">
        <v>154</v>
      </c>
      <c r="Z108" s="71">
        <v>450000</v>
      </c>
      <c r="AA108" s="54">
        <f t="shared" si="20"/>
        <v>2250000</v>
      </c>
      <c r="AB108" s="217"/>
      <c r="AD108" s="51" t="s">
        <v>158</v>
      </c>
      <c r="AE108" s="69">
        <v>5</v>
      </c>
      <c r="AF108" s="53" t="s">
        <v>154</v>
      </c>
      <c r="AG108" s="71">
        <v>450000</v>
      </c>
      <c r="AH108" s="54">
        <f t="shared" si="21"/>
        <v>2250000</v>
      </c>
      <c r="AI108" s="70"/>
      <c r="AK108" s="51" t="s">
        <v>158</v>
      </c>
      <c r="AL108" s="69">
        <v>5</v>
      </c>
      <c r="AM108" s="53" t="s">
        <v>154</v>
      </c>
      <c r="AN108" s="71">
        <v>450000</v>
      </c>
      <c r="AO108" s="54">
        <f t="shared" si="22"/>
        <v>2250000</v>
      </c>
      <c r="AP108" s="70"/>
      <c r="AR108" s="51" t="s">
        <v>158</v>
      </c>
      <c r="AS108" s="69">
        <v>15</v>
      </c>
      <c r="AT108" s="53" t="s">
        <v>154</v>
      </c>
      <c r="AU108" s="71">
        <v>450000</v>
      </c>
      <c r="AV108" s="54">
        <f t="shared" si="23"/>
        <v>6750000</v>
      </c>
      <c r="AW108" s="217"/>
      <c r="AY108" s="51" t="s">
        <v>158</v>
      </c>
      <c r="AZ108" s="69">
        <v>15</v>
      </c>
      <c r="BA108" s="53" t="s">
        <v>154</v>
      </c>
      <c r="BB108" s="71">
        <v>450000</v>
      </c>
      <c r="BC108" s="54">
        <f t="shared" si="24"/>
        <v>6750000</v>
      </c>
      <c r="BD108" s="70"/>
      <c r="BF108" s="51" t="s">
        <v>158</v>
      </c>
      <c r="BG108" s="69">
        <v>15</v>
      </c>
      <c r="BH108" s="53" t="s">
        <v>154</v>
      </c>
      <c r="BI108" s="71">
        <v>450000</v>
      </c>
      <c r="BJ108" s="54">
        <v>6750000</v>
      </c>
      <c r="BK108" s="70"/>
      <c r="BM108" s="51" t="s">
        <v>158</v>
      </c>
      <c r="BN108" s="69">
        <v>15</v>
      </c>
      <c r="BO108" s="53" t="s">
        <v>154</v>
      </c>
      <c r="BP108" s="71">
        <v>450000</v>
      </c>
      <c r="BQ108" s="54">
        <f t="shared" si="25"/>
        <v>6750000</v>
      </c>
      <c r="BR108" s="70"/>
      <c r="BT108" s="51" t="s">
        <v>158</v>
      </c>
      <c r="BU108" s="69">
        <v>15</v>
      </c>
      <c r="BV108" s="53" t="s">
        <v>154</v>
      </c>
      <c r="BW108" s="71">
        <v>450000</v>
      </c>
      <c r="BX108" s="54">
        <f t="shared" si="26"/>
        <v>6750000</v>
      </c>
      <c r="BY108" s="70"/>
      <c r="CA108" s="51" t="s">
        <v>158</v>
      </c>
      <c r="CB108" s="69">
        <v>15</v>
      </c>
      <c r="CC108" s="53" t="s">
        <v>154</v>
      </c>
      <c r="CD108" s="71">
        <v>450000</v>
      </c>
      <c r="CE108" s="54">
        <f t="shared" si="27"/>
        <v>6750000</v>
      </c>
      <c r="CF108" s="70"/>
      <c r="CH108" s="51" t="s">
        <v>158</v>
      </c>
      <c r="CI108" s="69">
        <v>15</v>
      </c>
      <c r="CJ108" s="53" t="s">
        <v>154</v>
      </c>
      <c r="CK108" s="71">
        <v>450000</v>
      </c>
      <c r="CL108" s="54">
        <f t="shared" si="28"/>
        <v>6750000</v>
      </c>
      <c r="CM108" s="70"/>
      <c r="CO108" s="51" t="s">
        <v>158</v>
      </c>
      <c r="CP108" s="69">
        <v>15</v>
      </c>
      <c r="CQ108" s="53" t="s">
        <v>154</v>
      </c>
      <c r="CR108" s="71">
        <v>450000</v>
      </c>
      <c r="CS108" s="54">
        <f t="shared" si="29"/>
        <v>6750000</v>
      </c>
      <c r="CT108" s="70"/>
      <c r="CV108" s="51" t="s">
        <v>158</v>
      </c>
      <c r="CW108" s="69">
        <v>15</v>
      </c>
      <c r="CX108" s="53" t="s">
        <v>154</v>
      </c>
      <c r="CY108" s="71">
        <v>450000</v>
      </c>
      <c r="CZ108" s="54">
        <f t="shared" si="30"/>
        <v>6750000</v>
      </c>
      <c r="DA108" s="70"/>
    </row>
    <row r="109" spans="2:105">
      <c r="B109" s="51" t="s">
        <v>159</v>
      </c>
      <c r="C109" s="69">
        <v>5</v>
      </c>
      <c r="D109" s="53" t="s">
        <v>154</v>
      </c>
      <c r="E109" s="71">
        <v>185000</v>
      </c>
      <c r="F109" s="54">
        <f t="shared" si="17"/>
        <v>925000</v>
      </c>
      <c r="G109" s="70"/>
      <c r="I109" s="51" t="s">
        <v>159</v>
      </c>
      <c r="J109" s="69">
        <v>5</v>
      </c>
      <c r="K109" s="53" t="s">
        <v>154</v>
      </c>
      <c r="L109" s="71">
        <v>185000</v>
      </c>
      <c r="M109" s="54">
        <f t="shared" si="18"/>
        <v>925000</v>
      </c>
      <c r="N109" s="70"/>
      <c r="P109" s="51" t="s">
        <v>159</v>
      </c>
      <c r="Q109" s="69">
        <v>5</v>
      </c>
      <c r="R109" s="53" t="s">
        <v>154</v>
      </c>
      <c r="S109" s="71">
        <v>185000</v>
      </c>
      <c r="T109" s="54">
        <f t="shared" si="19"/>
        <v>925000</v>
      </c>
      <c r="U109" s="70"/>
      <c r="W109" s="51" t="s">
        <v>159</v>
      </c>
      <c r="X109" s="69">
        <v>5</v>
      </c>
      <c r="Y109" s="53" t="s">
        <v>154</v>
      </c>
      <c r="Z109" s="71">
        <v>185000</v>
      </c>
      <c r="AA109" s="54">
        <f t="shared" si="20"/>
        <v>925000</v>
      </c>
      <c r="AB109" s="217"/>
      <c r="AD109" s="51" t="s">
        <v>159</v>
      </c>
      <c r="AE109" s="69">
        <v>5</v>
      </c>
      <c r="AF109" s="53" t="s">
        <v>154</v>
      </c>
      <c r="AG109" s="71">
        <v>185000</v>
      </c>
      <c r="AH109" s="54">
        <f t="shared" si="21"/>
        <v>925000</v>
      </c>
      <c r="AI109" s="70"/>
      <c r="AK109" s="51" t="s">
        <v>159</v>
      </c>
      <c r="AL109" s="69">
        <v>5</v>
      </c>
      <c r="AM109" s="53" t="s">
        <v>154</v>
      </c>
      <c r="AN109" s="71">
        <v>185000</v>
      </c>
      <c r="AO109" s="54">
        <f t="shared" si="22"/>
        <v>925000</v>
      </c>
      <c r="AP109" s="70"/>
      <c r="AR109" s="51" t="s">
        <v>159</v>
      </c>
      <c r="AS109" s="69">
        <v>15</v>
      </c>
      <c r="AT109" s="53" t="s">
        <v>154</v>
      </c>
      <c r="AU109" s="71">
        <v>185000</v>
      </c>
      <c r="AV109" s="54">
        <f t="shared" si="23"/>
        <v>2775000</v>
      </c>
      <c r="AW109" s="217"/>
      <c r="AY109" s="51" t="s">
        <v>159</v>
      </c>
      <c r="AZ109" s="69">
        <v>15</v>
      </c>
      <c r="BA109" s="53" t="s">
        <v>154</v>
      </c>
      <c r="BB109" s="71">
        <v>185000</v>
      </c>
      <c r="BC109" s="54">
        <f t="shared" si="24"/>
        <v>2775000</v>
      </c>
      <c r="BD109" s="70"/>
      <c r="BF109" s="51" t="s">
        <v>159</v>
      </c>
      <c r="BG109" s="69">
        <v>15</v>
      </c>
      <c r="BH109" s="53" t="s">
        <v>154</v>
      </c>
      <c r="BI109" s="71">
        <v>185000</v>
      </c>
      <c r="BJ109" s="54">
        <v>2775000</v>
      </c>
      <c r="BK109" s="70"/>
      <c r="BM109" s="51" t="s">
        <v>159</v>
      </c>
      <c r="BN109" s="69">
        <v>15</v>
      </c>
      <c r="BO109" s="53" t="s">
        <v>154</v>
      </c>
      <c r="BP109" s="71">
        <v>185000</v>
      </c>
      <c r="BQ109" s="54">
        <f t="shared" si="25"/>
        <v>2775000</v>
      </c>
      <c r="BR109" s="70"/>
      <c r="BT109" s="51" t="s">
        <v>159</v>
      </c>
      <c r="BU109" s="69">
        <v>15</v>
      </c>
      <c r="BV109" s="53" t="s">
        <v>154</v>
      </c>
      <c r="BW109" s="71">
        <v>185000</v>
      </c>
      <c r="BX109" s="54">
        <f t="shared" si="26"/>
        <v>2775000</v>
      </c>
      <c r="BY109" s="70"/>
      <c r="CA109" s="51" t="s">
        <v>159</v>
      </c>
      <c r="CB109" s="69">
        <v>15</v>
      </c>
      <c r="CC109" s="53" t="s">
        <v>154</v>
      </c>
      <c r="CD109" s="71">
        <v>185000</v>
      </c>
      <c r="CE109" s="54">
        <f t="shared" si="27"/>
        <v>2775000</v>
      </c>
      <c r="CF109" s="70"/>
      <c r="CH109" s="51" t="s">
        <v>159</v>
      </c>
      <c r="CI109" s="69">
        <v>15</v>
      </c>
      <c r="CJ109" s="53" t="s">
        <v>154</v>
      </c>
      <c r="CK109" s="71">
        <v>185000</v>
      </c>
      <c r="CL109" s="54">
        <f t="shared" si="28"/>
        <v>2775000</v>
      </c>
      <c r="CM109" s="70"/>
      <c r="CO109" s="51" t="s">
        <v>159</v>
      </c>
      <c r="CP109" s="69">
        <v>15</v>
      </c>
      <c r="CQ109" s="53" t="s">
        <v>154</v>
      </c>
      <c r="CR109" s="71">
        <v>185000</v>
      </c>
      <c r="CS109" s="54">
        <f t="shared" si="29"/>
        <v>2775000</v>
      </c>
      <c r="CT109" s="70"/>
      <c r="CV109" s="51" t="s">
        <v>159</v>
      </c>
      <c r="CW109" s="69">
        <v>15</v>
      </c>
      <c r="CX109" s="53" t="s">
        <v>154</v>
      </c>
      <c r="CY109" s="71">
        <v>185000</v>
      </c>
      <c r="CZ109" s="54">
        <f t="shared" si="30"/>
        <v>2775000</v>
      </c>
      <c r="DA109" s="70"/>
    </row>
    <row r="110" spans="2:105">
      <c r="B110" s="51" t="s">
        <v>160</v>
      </c>
      <c r="C110" s="69">
        <v>5</v>
      </c>
      <c r="D110" s="53" t="s">
        <v>154</v>
      </c>
      <c r="E110" s="71">
        <v>418747.80586293689</v>
      </c>
      <c r="F110" s="54">
        <f t="shared" si="17"/>
        <v>2093739</v>
      </c>
      <c r="G110" s="70"/>
      <c r="I110" s="51" t="s">
        <v>160</v>
      </c>
      <c r="J110" s="69">
        <v>5</v>
      </c>
      <c r="K110" s="53" t="s">
        <v>154</v>
      </c>
      <c r="L110" s="71">
        <v>418747.80586293689</v>
      </c>
      <c r="M110" s="54">
        <f t="shared" si="18"/>
        <v>2093739</v>
      </c>
      <c r="N110" s="70"/>
      <c r="P110" s="51" t="s">
        <v>160</v>
      </c>
      <c r="Q110" s="69">
        <v>5</v>
      </c>
      <c r="R110" s="53" t="s">
        <v>154</v>
      </c>
      <c r="S110" s="71">
        <v>418747.80586293689</v>
      </c>
      <c r="T110" s="54">
        <f t="shared" si="19"/>
        <v>2093739</v>
      </c>
      <c r="U110" s="70"/>
      <c r="W110" s="51" t="s">
        <v>160</v>
      </c>
      <c r="X110" s="69">
        <v>5</v>
      </c>
      <c r="Y110" s="53" t="s">
        <v>154</v>
      </c>
      <c r="Z110" s="71">
        <v>418747.80586293689</v>
      </c>
      <c r="AA110" s="54">
        <f t="shared" si="20"/>
        <v>2093739</v>
      </c>
      <c r="AB110" s="217"/>
      <c r="AD110" s="51" t="s">
        <v>160</v>
      </c>
      <c r="AE110" s="69">
        <v>5</v>
      </c>
      <c r="AF110" s="53" t="s">
        <v>154</v>
      </c>
      <c r="AG110" s="71">
        <v>418747.80586293689</v>
      </c>
      <c r="AH110" s="54">
        <f t="shared" si="21"/>
        <v>2093739</v>
      </c>
      <c r="AI110" s="70"/>
      <c r="AK110" s="51" t="s">
        <v>160</v>
      </c>
      <c r="AL110" s="69">
        <v>5</v>
      </c>
      <c r="AM110" s="53" t="s">
        <v>154</v>
      </c>
      <c r="AN110" s="71">
        <v>418747.80586293689</v>
      </c>
      <c r="AO110" s="54">
        <f t="shared" si="22"/>
        <v>2093739</v>
      </c>
      <c r="AP110" s="70"/>
      <c r="AR110" s="51" t="s">
        <v>160</v>
      </c>
      <c r="AS110" s="69">
        <v>15</v>
      </c>
      <c r="AT110" s="53" t="s">
        <v>154</v>
      </c>
      <c r="AU110" s="71">
        <v>418747.80586293689</v>
      </c>
      <c r="AV110" s="54">
        <f t="shared" si="23"/>
        <v>6281217</v>
      </c>
      <c r="AW110" s="217"/>
      <c r="AY110" s="51" t="s">
        <v>160</v>
      </c>
      <c r="AZ110" s="69">
        <v>15</v>
      </c>
      <c r="BA110" s="53" t="s">
        <v>154</v>
      </c>
      <c r="BB110" s="71">
        <v>418747.80586293689</v>
      </c>
      <c r="BC110" s="54">
        <f t="shared" si="24"/>
        <v>6281217</v>
      </c>
      <c r="BD110" s="70"/>
      <c r="BF110" s="51" t="s">
        <v>160</v>
      </c>
      <c r="BG110" s="69">
        <v>15</v>
      </c>
      <c r="BH110" s="53" t="s">
        <v>154</v>
      </c>
      <c r="BI110" s="71">
        <v>418747.80586293689</v>
      </c>
      <c r="BJ110" s="54">
        <v>6281217</v>
      </c>
      <c r="BK110" s="70"/>
      <c r="BM110" s="51" t="s">
        <v>160</v>
      </c>
      <c r="BN110" s="69">
        <v>15</v>
      </c>
      <c r="BO110" s="53" t="s">
        <v>154</v>
      </c>
      <c r="BP110" s="71">
        <v>418747.80586293689</v>
      </c>
      <c r="BQ110" s="54">
        <f t="shared" si="25"/>
        <v>6281217</v>
      </c>
      <c r="BR110" s="70"/>
      <c r="BT110" s="51" t="s">
        <v>160</v>
      </c>
      <c r="BU110" s="69">
        <v>15</v>
      </c>
      <c r="BV110" s="53" t="s">
        <v>154</v>
      </c>
      <c r="BW110" s="71">
        <v>418747.80586293689</v>
      </c>
      <c r="BX110" s="54">
        <f t="shared" si="26"/>
        <v>6281217</v>
      </c>
      <c r="BY110" s="70"/>
      <c r="CA110" s="51" t="s">
        <v>160</v>
      </c>
      <c r="CB110" s="69">
        <v>15</v>
      </c>
      <c r="CC110" s="53" t="s">
        <v>154</v>
      </c>
      <c r="CD110" s="71">
        <v>418747.80586293689</v>
      </c>
      <c r="CE110" s="54">
        <f t="shared" si="27"/>
        <v>6281217</v>
      </c>
      <c r="CF110" s="70"/>
      <c r="CH110" s="51" t="s">
        <v>160</v>
      </c>
      <c r="CI110" s="69">
        <v>15</v>
      </c>
      <c r="CJ110" s="53" t="s">
        <v>154</v>
      </c>
      <c r="CK110" s="71">
        <v>418747.80586293689</v>
      </c>
      <c r="CL110" s="54">
        <f t="shared" si="28"/>
        <v>6281217</v>
      </c>
      <c r="CM110" s="70"/>
      <c r="CO110" s="51" t="s">
        <v>160</v>
      </c>
      <c r="CP110" s="69">
        <v>15</v>
      </c>
      <c r="CQ110" s="53" t="s">
        <v>154</v>
      </c>
      <c r="CR110" s="71">
        <v>418747.80586293689</v>
      </c>
      <c r="CS110" s="54">
        <f t="shared" si="29"/>
        <v>6281217</v>
      </c>
      <c r="CT110" s="70"/>
      <c r="CV110" s="51" t="s">
        <v>160</v>
      </c>
      <c r="CW110" s="69">
        <v>15</v>
      </c>
      <c r="CX110" s="53" t="s">
        <v>154</v>
      </c>
      <c r="CY110" s="71">
        <v>418747.80586293689</v>
      </c>
      <c r="CZ110" s="54">
        <f t="shared" si="30"/>
        <v>6281217</v>
      </c>
      <c r="DA110" s="70"/>
    </row>
    <row r="111" spans="2:105">
      <c r="B111" s="51"/>
      <c r="C111" s="69"/>
      <c r="D111" s="53" t="s">
        <v>49</v>
      </c>
      <c r="E111" s="71" t="s">
        <v>49</v>
      </c>
      <c r="F111" s="54">
        <f t="shared" si="17"/>
        <v>0</v>
      </c>
      <c r="G111" s="70"/>
      <c r="I111" s="51"/>
      <c r="J111" s="69"/>
      <c r="K111" s="53" t="s">
        <v>49</v>
      </c>
      <c r="L111" s="71" t="s">
        <v>49</v>
      </c>
      <c r="M111" s="54">
        <f t="shared" si="18"/>
        <v>0</v>
      </c>
      <c r="N111" s="70"/>
      <c r="P111" s="51" t="s">
        <v>161</v>
      </c>
      <c r="Q111" s="69">
        <v>5</v>
      </c>
      <c r="R111" s="53" t="s">
        <v>49</v>
      </c>
      <c r="S111" s="71" t="s">
        <v>49</v>
      </c>
      <c r="T111" s="54">
        <f t="shared" si="19"/>
        <v>0</v>
      </c>
      <c r="U111" s="70"/>
      <c r="W111" s="51"/>
      <c r="X111" s="69"/>
      <c r="Y111" s="53" t="s">
        <v>49</v>
      </c>
      <c r="Z111" s="71" t="s">
        <v>49</v>
      </c>
      <c r="AA111" s="54">
        <f t="shared" si="20"/>
        <v>0</v>
      </c>
      <c r="AB111" s="217"/>
      <c r="AD111" s="51"/>
      <c r="AE111" s="69"/>
      <c r="AF111" s="53" t="s">
        <v>49</v>
      </c>
      <c r="AG111" s="71" t="s">
        <v>49</v>
      </c>
      <c r="AH111" s="54">
        <f t="shared" si="21"/>
        <v>0</v>
      </c>
      <c r="AI111" s="70"/>
      <c r="AK111" s="51" t="s">
        <v>161</v>
      </c>
      <c r="AL111" s="69">
        <v>5</v>
      </c>
      <c r="AM111" s="53" t="s">
        <v>49</v>
      </c>
      <c r="AN111" s="71" t="s">
        <v>49</v>
      </c>
      <c r="AO111" s="54">
        <f t="shared" si="22"/>
        <v>0</v>
      </c>
      <c r="AP111" s="70"/>
      <c r="AR111" s="51" t="s">
        <v>161</v>
      </c>
      <c r="AS111" s="69">
        <v>5</v>
      </c>
      <c r="AT111" s="53" t="s">
        <v>49</v>
      </c>
      <c r="AU111" s="71" t="s">
        <v>49</v>
      </c>
      <c r="AV111" s="54">
        <f t="shared" si="23"/>
        <v>0</v>
      </c>
      <c r="AW111" s="217"/>
      <c r="AY111" s="51" t="s">
        <v>161</v>
      </c>
      <c r="AZ111" s="69">
        <v>5</v>
      </c>
      <c r="BA111" s="53" t="s">
        <v>49</v>
      </c>
      <c r="BB111" s="71" t="s">
        <v>49</v>
      </c>
      <c r="BC111" s="54">
        <f t="shared" si="24"/>
        <v>0</v>
      </c>
      <c r="BD111" s="70"/>
      <c r="BF111" s="51" t="s">
        <v>161</v>
      </c>
      <c r="BG111" s="69">
        <v>5</v>
      </c>
      <c r="BH111" s="53" t="s">
        <v>49</v>
      </c>
      <c r="BI111" s="71" t="s">
        <v>49</v>
      </c>
      <c r="BJ111" s="54">
        <v>0</v>
      </c>
      <c r="BK111" s="70"/>
      <c r="BM111" s="51" t="s">
        <v>161</v>
      </c>
      <c r="BN111" s="69">
        <v>5</v>
      </c>
      <c r="BO111" s="53" t="s">
        <v>49</v>
      </c>
      <c r="BP111" s="71" t="s">
        <v>49</v>
      </c>
      <c r="BQ111" s="54">
        <f t="shared" si="25"/>
        <v>0</v>
      </c>
      <c r="BR111" s="70"/>
      <c r="BT111" s="51" t="s">
        <v>161</v>
      </c>
      <c r="BU111" s="69">
        <v>5</v>
      </c>
      <c r="BV111" s="53" t="s">
        <v>49</v>
      </c>
      <c r="BW111" s="71" t="s">
        <v>49</v>
      </c>
      <c r="BX111" s="54">
        <f t="shared" si="26"/>
        <v>0</v>
      </c>
      <c r="BY111" s="70"/>
      <c r="CA111" s="51" t="s">
        <v>161</v>
      </c>
      <c r="CB111" s="69">
        <v>5</v>
      </c>
      <c r="CC111" s="53" t="s">
        <v>49</v>
      </c>
      <c r="CD111" s="71" t="s">
        <v>49</v>
      </c>
      <c r="CE111" s="54">
        <f t="shared" si="27"/>
        <v>0</v>
      </c>
      <c r="CF111" s="70"/>
      <c r="CH111" s="51" t="s">
        <v>161</v>
      </c>
      <c r="CI111" s="69">
        <v>5</v>
      </c>
      <c r="CJ111" s="53" t="s">
        <v>49</v>
      </c>
      <c r="CK111" s="71" t="s">
        <v>49</v>
      </c>
      <c r="CL111" s="54">
        <f t="shared" si="28"/>
        <v>0</v>
      </c>
      <c r="CM111" s="70"/>
      <c r="CO111" s="51" t="s">
        <v>161</v>
      </c>
      <c r="CP111" s="69">
        <v>5</v>
      </c>
      <c r="CQ111" s="53" t="s">
        <v>49</v>
      </c>
      <c r="CR111" s="71" t="s">
        <v>49</v>
      </c>
      <c r="CS111" s="54">
        <f t="shared" si="29"/>
        <v>0</v>
      </c>
      <c r="CT111" s="70"/>
      <c r="CV111" s="51" t="s">
        <v>161</v>
      </c>
      <c r="CW111" s="69">
        <v>5</v>
      </c>
      <c r="CX111" s="53" t="s">
        <v>49</v>
      </c>
      <c r="CY111" s="71" t="s">
        <v>49</v>
      </c>
      <c r="CZ111" s="54">
        <f t="shared" si="30"/>
        <v>0</v>
      </c>
      <c r="DA111" s="70"/>
    </row>
    <row r="112" spans="2:105">
      <c r="B112" s="51"/>
      <c r="C112" s="69"/>
      <c r="D112" s="53" t="s">
        <v>49</v>
      </c>
      <c r="E112" s="71" t="s">
        <v>49</v>
      </c>
      <c r="F112" s="54">
        <f t="shared" si="17"/>
        <v>0</v>
      </c>
      <c r="G112" s="70"/>
      <c r="I112" s="51"/>
      <c r="J112" s="69"/>
      <c r="K112" s="53" t="s">
        <v>49</v>
      </c>
      <c r="L112" s="71" t="s">
        <v>49</v>
      </c>
      <c r="M112" s="54">
        <f t="shared" si="18"/>
        <v>0</v>
      </c>
      <c r="N112" s="70"/>
      <c r="P112" s="51"/>
      <c r="Q112" s="69"/>
      <c r="R112" s="53" t="s">
        <v>49</v>
      </c>
      <c r="S112" s="71" t="s">
        <v>49</v>
      </c>
      <c r="T112" s="54">
        <f t="shared" si="19"/>
        <v>0</v>
      </c>
      <c r="U112" s="70"/>
      <c r="W112" s="51"/>
      <c r="X112" s="69"/>
      <c r="Y112" s="53" t="s">
        <v>49</v>
      </c>
      <c r="Z112" s="71" t="s">
        <v>49</v>
      </c>
      <c r="AA112" s="54">
        <f t="shared" si="20"/>
        <v>0</v>
      </c>
      <c r="AB112" s="217"/>
      <c r="AD112" s="51"/>
      <c r="AE112" s="69"/>
      <c r="AF112" s="53" t="s">
        <v>49</v>
      </c>
      <c r="AG112" s="71" t="s">
        <v>49</v>
      </c>
      <c r="AH112" s="54">
        <f t="shared" si="21"/>
        <v>0</v>
      </c>
      <c r="AI112" s="70"/>
      <c r="AK112" s="51"/>
      <c r="AL112" s="69"/>
      <c r="AM112" s="53" t="s">
        <v>49</v>
      </c>
      <c r="AN112" s="71" t="s">
        <v>49</v>
      </c>
      <c r="AO112" s="54">
        <f t="shared" si="22"/>
        <v>0</v>
      </c>
      <c r="AP112" s="70"/>
      <c r="AR112" s="51"/>
      <c r="AS112" s="69"/>
      <c r="AT112" s="53" t="s">
        <v>49</v>
      </c>
      <c r="AU112" s="71" t="s">
        <v>49</v>
      </c>
      <c r="AV112" s="54">
        <f t="shared" si="23"/>
        <v>0</v>
      </c>
      <c r="AW112" s="217"/>
      <c r="AY112" s="51"/>
      <c r="AZ112" s="69"/>
      <c r="BA112" s="53" t="s">
        <v>49</v>
      </c>
      <c r="BB112" s="71" t="s">
        <v>49</v>
      </c>
      <c r="BC112" s="54">
        <f t="shared" si="24"/>
        <v>0</v>
      </c>
      <c r="BD112" s="70"/>
      <c r="BF112" s="51"/>
      <c r="BG112" s="69"/>
      <c r="BH112" s="53" t="s">
        <v>49</v>
      </c>
      <c r="BI112" s="71" t="s">
        <v>49</v>
      </c>
      <c r="BJ112" s="54">
        <v>0</v>
      </c>
      <c r="BK112" s="70"/>
      <c r="BM112" s="51"/>
      <c r="BN112" s="69"/>
      <c r="BO112" s="53" t="s">
        <v>49</v>
      </c>
      <c r="BP112" s="71" t="s">
        <v>49</v>
      </c>
      <c r="BQ112" s="54">
        <f t="shared" si="25"/>
        <v>0</v>
      </c>
      <c r="BR112" s="70"/>
      <c r="BT112" s="51"/>
      <c r="BU112" s="69"/>
      <c r="BV112" s="53" t="s">
        <v>49</v>
      </c>
      <c r="BW112" s="71" t="s">
        <v>49</v>
      </c>
      <c r="BX112" s="54">
        <f t="shared" si="26"/>
        <v>0</v>
      </c>
      <c r="BY112" s="70"/>
      <c r="CA112" s="51"/>
      <c r="CB112" s="69"/>
      <c r="CC112" s="53" t="s">
        <v>49</v>
      </c>
      <c r="CD112" s="71" t="s">
        <v>49</v>
      </c>
      <c r="CE112" s="54">
        <f t="shared" si="27"/>
        <v>0</v>
      </c>
      <c r="CF112" s="70"/>
      <c r="CH112" s="51"/>
      <c r="CI112" s="69"/>
      <c r="CJ112" s="53" t="s">
        <v>49</v>
      </c>
      <c r="CK112" s="71" t="s">
        <v>49</v>
      </c>
      <c r="CL112" s="54">
        <f t="shared" si="28"/>
        <v>0</v>
      </c>
      <c r="CM112" s="70"/>
      <c r="CO112" s="51"/>
      <c r="CP112" s="69"/>
      <c r="CQ112" s="53" t="s">
        <v>49</v>
      </c>
      <c r="CR112" s="71" t="s">
        <v>49</v>
      </c>
      <c r="CS112" s="54">
        <f t="shared" si="29"/>
        <v>0</v>
      </c>
      <c r="CT112" s="70"/>
      <c r="CV112" s="51"/>
      <c r="CW112" s="69"/>
      <c r="CX112" s="53" t="s">
        <v>49</v>
      </c>
      <c r="CY112" s="71" t="s">
        <v>49</v>
      </c>
      <c r="CZ112" s="54">
        <f t="shared" si="30"/>
        <v>0</v>
      </c>
      <c r="DA112" s="70"/>
    </row>
    <row r="113" spans="2:105">
      <c r="B113" s="56"/>
      <c r="C113" s="72"/>
      <c r="D113" s="49" t="s">
        <v>49</v>
      </c>
      <c r="E113" s="58" t="s">
        <v>49</v>
      </c>
      <c r="F113" s="73">
        <f t="shared" si="17"/>
        <v>0</v>
      </c>
      <c r="G113" s="59"/>
      <c r="I113" s="56"/>
      <c r="J113" s="72"/>
      <c r="K113" s="49" t="s">
        <v>49</v>
      </c>
      <c r="L113" s="58" t="s">
        <v>49</v>
      </c>
      <c r="M113" s="73">
        <f t="shared" si="18"/>
        <v>0</v>
      </c>
      <c r="N113" s="59"/>
      <c r="P113" s="56"/>
      <c r="Q113" s="72"/>
      <c r="R113" s="49" t="s">
        <v>49</v>
      </c>
      <c r="S113" s="58" t="s">
        <v>49</v>
      </c>
      <c r="T113" s="73">
        <f t="shared" si="19"/>
        <v>0</v>
      </c>
      <c r="U113" s="59"/>
      <c r="W113" s="56"/>
      <c r="X113" s="72"/>
      <c r="Y113" s="49" t="s">
        <v>49</v>
      </c>
      <c r="Z113" s="58" t="s">
        <v>49</v>
      </c>
      <c r="AA113" s="73">
        <f t="shared" si="20"/>
        <v>0</v>
      </c>
      <c r="AB113" s="214"/>
      <c r="AD113" s="56"/>
      <c r="AE113" s="72"/>
      <c r="AF113" s="49" t="s">
        <v>49</v>
      </c>
      <c r="AG113" s="58" t="s">
        <v>49</v>
      </c>
      <c r="AH113" s="73">
        <f t="shared" si="21"/>
        <v>0</v>
      </c>
      <c r="AI113" s="59"/>
      <c r="AK113" s="56"/>
      <c r="AL113" s="72"/>
      <c r="AM113" s="49" t="s">
        <v>49</v>
      </c>
      <c r="AN113" s="58" t="s">
        <v>49</v>
      </c>
      <c r="AO113" s="73">
        <f t="shared" si="22"/>
        <v>0</v>
      </c>
      <c r="AP113" s="59"/>
      <c r="AR113" s="56"/>
      <c r="AS113" s="72"/>
      <c r="AT113" s="49" t="s">
        <v>49</v>
      </c>
      <c r="AU113" s="58" t="s">
        <v>49</v>
      </c>
      <c r="AV113" s="73">
        <f t="shared" si="23"/>
        <v>0</v>
      </c>
      <c r="AW113" s="214"/>
      <c r="AY113" s="56"/>
      <c r="AZ113" s="72"/>
      <c r="BA113" s="49" t="s">
        <v>49</v>
      </c>
      <c r="BB113" s="58" t="s">
        <v>49</v>
      </c>
      <c r="BC113" s="73">
        <f t="shared" si="24"/>
        <v>0</v>
      </c>
      <c r="BD113" s="59"/>
      <c r="BF113" s="56"/>
      <c r="BG113" s="72"/>
      <c r="BH113" s="49" t="s">
        <v>49</v>
      </c>
      <c r="BI113" s="58" t="s">
        <v>49</v>
      </c>
      <c r="BJ113" s="73">
        <v>0</v>
      </c>
      <c r="BK113" s="59"/>
      <c r="BM113" s="56"/>
      <c r="BN113" s="72"/>
      <c r="BO113" s="49" t="s">
        <v>49</v>
      </c>
      <c r="BP113" s="58" t="s">
        <v>49</v>
      </c>
      <c r="BQ113" s="73">
        <f t="shared" si="25"/>
        <v>0</v>
      </c>
      <c r="BR113" s="59"/>
      <c r="BT113" s="56"/>
      <c r="BU113" s="72"/>
      <c r="BV113" s="49" t="s">
        <v>49</v>
      </c>
      <c r="BW113" s="58" t="s">
        <v>49</v>
      </c>
      <c r="BX113" s="73">
        <f t="shared" si="26"/>
        <v>0</v>
      </c>
      <c r="BY113" s="59"/>
      <c r="CA113" s="56"/>
      <c r="CB113" s="72"/>
      <c r="CC113" s="49" t="s">
        <v>49</v>
      </c>
      <c r="CD113" s="58" t="s">
        <v>49</v>
      </c>
      <c r="CE113" s="73">
        <f t="shared" si="27"/>
        <v>0</v>
      </c>
      <c r="CF113" s="59"/>
      <c r="CH113" s="56"/>
      <c r="CI113" s="72"/>
      <c r="CJ113" s="49" t="s">
        <v>49</v>
      </c>
      <c r="CK113" s="58" t="s">
        <v>49</v>
      </c>
      <c r="CL113" s="73">
        <f t="shared" si="28"/>
        <v>0</v>
      </c>
      <c r="CM113" s="59"/>
      <c r="CO113" s="56"/>
      <c r="CP113" s="72"/>
      <c r="CQ113" s="49" t="s">
        <v>49</v>
      </c>
      <c r="CR113" s="58" t="s">
        <v>49</v>
      </c>
      <c r="CS113" s="73">
        <f t="shared" si="29"/>
        <v>0</v>
      </c>
      <c r="CT113" s="59"/>
      <c r="CV113" s="56"/>
      <c r="CW113" s="72"/>
      <c r="CX113" s="49" t="s">
        <v>49</v>
      </c>
      <c r="CY113" s="58" t="s">
        <v>49</v>
      </c>
      <c r="CZ113" s="73">
        <f t="shared" si="30"/>
        <v>0</v>
      </c>
      <c r="DA113" s="59"/>
    </row>
    <row r="114" spans="2:105" ht="13" thickBot="1">
      <c r="B114" s="74" t="s">
        <v>162</v>
      </c>
      <c r="C114" s="75"/>
      <c r="D114" s="76"/>
      <c r="E114" s="76"/>
      <c r="F114" s="77"/>
      <c r="G114" s="64">
        <f>SUM(F104:F113)</f>
        <v>7631674</v>
      </c>
      <c r="I114" s="74" t="s">
        <v>162</v>
      </c>
      <c r="J114" s="75"/>
      <c r="K114" s="76"/>
      <c r="L114" s="76"/>
      <c r="M114" s="77"/>
      <c r="N114" s="64">
        <f>SUM(M104:M113)</f>
        <v>7631674</v>
      </c>
      <c r="P114" s="74" t="s">
        <v>162</v>
      </c>
      <c r="Q114" s="75"/>
      <c r="R114" s="76"/>
      <c r="S114" s="76"/>
      <c r="T114" s="77"/>
      <c r="U114" s="64">
        <f>SUM(T104:T113)</f>
        <v>7631674</v>
      </c>
      <c r="W114" s="74" t="s">
        <v>162</v>
      </c>
      <c r="X114" s="75"/>
      <c r="Y114" s="76"/>
      <c r="Z114" s="76"/>
      <c r="AA114" s="77"/>
      <c r="AB114" s="215">
        <f>SUM(AA104:AA113)</f>
        <v>7631674</v>
      </c>
      <c r="AD114" s="74" t="s">
        <v>162</v>
      </c>
      <c r="AE114" s="75"/>
      <c r="AF114" s="76"/>
      <c r="AG114" s="76"/>
      <c r="AH114" s="77"/>
      <c r="AI114" s="64">
        <f>SUM(AH104:AH113)</f>
        <v>7631674</v>
      </c>
      <c r="AK114" s="74" t="s">
        <v>162</v>
      </c>
      <c r="AL114" s="75"/>
      <c r="AM114" s="76"/>
      <c r="AN114" s="76"/>
      <c r="AO114" s="77"/>
      <c r="AP114" s="64">
        <f>SUM(AO104:AO113)</f>
        <v>7631674</v>
      </c>
      <c r="AR114" s="74" t="s">
        <v>162</v>
      </c>
      <c r="AS114" s="75"/>
      <c r="AT114" s="76"/>
      <c r="AU114" s="76"/>
      <c r="AV114" s="77"/>
      <c r="AW114" s="215">
        <f>SUM(AV104:AV113)</f>
        <v>29983821</v>
      </c>
      <c r="AY114" s="74" t="s">
        <v>162</v>
      </c>
      <c r="AZ114" s="75"/>
      <c r="BA114" s="76"/>
      <c r="BB114" s="76"/>
      <c r="BC114" s="77"/>
      <c r="BD114" s="64">
        <f>SUM(BC104:BC113)</f>
        <v>29983821</v>
      </c>
      <c r="BF114" s="74" t="s">
        <v>162</v>
      </c>
      <c r="BG114" s="75"/>
      <c r="BH114" s="76"/>
      <c r="BI114" s="76"/>
      <c r="BJ114" s="77"/>
      <c r="BK114" s="64">
        <f>SUM(BJ104:BJ113)</f>
        <v>29983821</v>
      </c>
      <c r="BM114" s="74" t="s">
        <v>162</v>
      </c>
      <c r="BN114" s="75"/>
      <c r="BO114" s="76"/>
      <c r="BP114" s="76"/>
      <c r="BQ114" s="77"/>
      <c r="BR114" s="64">
        <f>SUM(BQ104:BQ113)</f>
        <v>29983821</v>
      </c>
      <c r="BT114" s="74" t="s">
        <v>162</v>
      </c>
      <c r="BU114" s="75"/>
      <c r="BV114" s="76"/>
      <c r="BW114" s="76"/>
      <c r="BX114" s="77"/>
      <c r="BY114" s="64">
        <f>SUM(BX104:BX113)</f>
        <v>29983821</v>
      </c>
      <c r="CA114" s="74" t="s">
        <v>162</v>
      </c>
      <c r="CB114" s="75"/>
      <c r="CC114" s="76"/>
      <c r="CD114" s="76"/>
      <c r="CE114" s="77"/>
      <c r="CF114" s="64">
        <f>SUM(CE104:CE113)</f>
        <v>29983821</v>
      </c>
      <c r="CH114" s="74" t="s">
        <v>162</v>
      </c>
      <c r="CI114" s="75"/>
      <c r="CJ114" s="76"/>
      <c r="CK114" s="76"/>
      <c r="CL114" s="77"/>
      <c r="CM114" s="64">
        <f>SUM(CL104:CL113)</f>
        <v>29983821</v>
      </c>
      <c r="CO114" s="74" t="s">
        <v>162</v>
      </c>
      <c r="CP114" s="75"/>
      <c r="CQ114" s="76"/>
      <c r="CR114" s="76"/>
      <c r="CS114" s="77"/>
      <c r="CT114" s="64">
        <f>SUM(CS104:CS113)</f>
        <v>29983821</v>
      </c>
      <c r="CV114" s="74" t="s">
        <v>162</v>
      </c>
      <c r="CW114" s="75"/>
      <c r="CX114" s="76"/>
      <c r="CY114" s="76"/>
      <c r="CZ114" s="77"/>
      <c r="DA114" s="64">
        <f>SUM(CZ104:CZ113)</f>
        <v>29983821</v>
      </c>
    </row>
    <row r="115" spans="2:105" ht="13" thickBot="1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216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  <c r="AR115" s="65"/>
      <c r="AS115" s="65"/>
      <c r="AT115" s="65"/>
      <c r="AU115" s="65"/>
      <c r="AV115" s="65"/>
      <c r="AW115" s="216"/>
      <c r="AY115" s="65"/>
      <c r="AZ115" s="65"/>
      <c r="BA115" s="65"/>
      <c r="BB115" s="65"/>
      <c r="BC115" s="65"/>
      <c r="BD115" s="66"/>
      <c r="BF115" s="65"/>
      <c r="BG115" s="65"/>
      <c r="BH115" s="65"/>
      <c r="BI115" s="65"/>
      <c r="BJ115" s="65"/>
      <c r="BK115" s="66"/>
      <c r="BM115" s="65"/>
      <c r="BN115" s="65"/>
      <c r="BO115" s="65"/>
      <c r="BP115" s="65"/>
      <c r="BQ115" s="65"/>
      <c r="BR115" s="66"/>
      <c r="BT115" s="65"/>
      <c r="BU115" s="65"/>
      <c r="BV115" s="65"/>
      <c r="BW115" s="65"/>
      <c r="BX115" s="65"/>
      <c r="BY115" s="66"/>
      <c r="CA115" s="65"/>
      <c r="CB115" s="65"/>
      <c r="CC115" s="65"/>
      <c r="CD115" s="65"/>
      <c r="CE115" s="65"/>
      <c r="CF115" s="66"/>
      <c r="CH115" s="65"/>
      <c r="CI115" s="65"/>
      <c r="CJ115" s="65"/>
      <c r="CK115" s="65"/>
      <c r="CL115" s="65"/>
      <c r="CM115" s="66"/>
      <c r="CO115" s="65"/>
      <c r="CP115" s="65"/>
      <c r="CQ115" s="65"/>
      <c r="CR115" s="65"/>
      <c r="CS115" s="65"/>
      <c r="CT115" s="66"/>
      <c r="CV115" s="65"/>
      <c r="CW115" s="65"/>
      <c r="CX115" s="65"/>
      <c r="CY115" s="65"/>
      <c r="CZ115" s="65"/>
      <c r="DA115" s="66"/>
    </row>
    <row r="116" spans="2:105">
      <c r="B116" s="44" t="s">
        <v>163</v>
      </c>
      <c r="C116" s="67"/>
      <c r="D116" s="45"/>
      <c r="E116" s="45"/>
      <c r="F116" s="45"/>
      <c r="G116" s="46"/>
      <c r="I116" s="44" t="s">
        <v>163</v>
      </c>
      <c r="J116" s="67"/>
      <c r="K116" s="45"/>
      <c r="L116" s="45"/>
      <c r="M116" s="45"/>
      <c r="N116" s="46"/>
      <c r="P116" s="44" t="s">
        <v>163</v>
      </c>
      <c r="Q116" s="67"/>
      <c r="R116" s="45"/>
      <c r="S116" s="45"/>
      <c r="T116" s="45"/>
      <c r="U116" s="46"/>
      <c r="W116" s="44" t="s">
        <v>163</v>
      </c>
      <c r="X116" s="67"/>
      <c r="Y116" s="45"/>
      <c r="Z116" s="45"/>
      <c r="AA116" s="45"/>
      <c r="AB116" s="210"/>
      <c r="AD116" s="44" t="s">
        <v>163</v>
      </c>
      <c r="AE116" s="67"/>
      <c r="AF116" s="45"/>
      <c r="AG116" s="45"/>
      <c r="AH116" s="45"/>
      <c r="AI116" s="46"/>
      <c r="AK116" s="44" t="s">
        <v>163</v>
      </c>
      <c r="AL116" s="67"/>
      <c r="AM116" s="45"/>
      <c r="AN116" s="45"/>
      <c r="AO116" s="45"/>
      <c r="AP116" s="46"/>
      <c r="AR116" s="44" t="s">
        <v>163</v>
      </c>
      <c r="AS116" s="67"/>
      <c r="AT116" s="45"/>
      <c r="AU116" s="45"/>
      <c r="AV116" s="45"/>
      <c r="AW116" s="210"/>
      <c r="AY116" s="44" t="s">
        <v>163</v>
      </c>
      <c r="AZ116" s="67"/>
      <c r="BA116" s="45"/>
      <c r="BB116" s="45"/>
      <c r="BC116" s="45"/>
      <c r="BD116" s="46"/>
      <c r="BF116" s="44" t="s">
        <v>163</v>
      </c>
      <c r="BG116" s="67"/>
      <c r="BH116" s="45"/>
      <c r="BI116" s="45"/>
      <c r="BJ116" s="45"/>
      <c r="BK116" s="46"/>
      <c r="BM116" s="44" t="s">
        <v>163</v>
      </c>
      <c r="BN116" s="67"/>
      <c r="BO116" s="45"/>
      <c r="BP116" s="45"/>
      <c r="BQ116" s="45"/>
      <c r="BR116" s="46"/>
      <c r="BT116" s="44" t="s">
        <v>163</v>
      </c>
      <c r="BU116" s="67"/>
      <c r="BV116" s="45"/>
      <c r="BW116" s="45"/>
      <c r="BX116" s="45"/>
      <c r="BY116" s="46"/>
      <c r="CA116" s="44" t="s">
        <v>163</v>
      </c>
      <c r="CB116" s="67"/>
      <c r="CC116" s="45"/>
      <c r="CD116" s="45"/>
      <c r="CE116" s="45"/>
      <c r="CF116" s="46"/>
      <c r="CH116" s="44" t="s">
        <v>163</v>
      </c>
      <c r="CI116" s="67"/>
      <c r="CJ116" s="45"/>
      <c r="CK116" s="45"/>
      <c r="CL116" s="45"/>
      <c r="CM116" s="46"/>
      <c r="CO116" s="44" t="s">
        <v>163</v>
      </c>
      <c r="CP116" s="67"/>
      <c r="CQ116" s="45"/>
      <c r="CR116" s="45"/>
      <c r="CS116" s="45"/>
      <c r="CT116" s="46"/>
      <c r="CV116" s="44" t="s">
        <v>163</v>
      </c>
      <c r="CW116" s="67"/>
      <c r="CX116" s="45"/>
      <c r="CY116" s="45"/>
      <c r="CZ116" s="45"/>
      <c r="DA116" s="46"/>
    </row>
    <row r="117" spans="2:105">
      <c r="B117" s="47" t="s">
        <v>150</v>
      </c>
      <c r="C117" s="68" t="s">
        <v>151</v>
      </c>
      <c r="D117" s="49" t="s">
        <v>72</v>
      </c>
      <c r="E117" s="49" t="s">
        <v>152</v>
      </c>
      <c r="F117" s="49" t="s">
        <v>74</v>
      </c>
      <c r="G117" s="50" t="s">
        <v>75</v>
      </c>
      <c r="I117" s="47" t="s">
        <v>150</v>
      </c>
      <c r="J117" s="68" t="s">
        <v>151</v>
      </c>
      <c r="K117" s="49" t="s">
        <v>72</v>
      </c>
      <c r="L117" s="49" t="s">
        <v>152</v>
      </c>
      <c r="M117" s="49" t="s">
        <v>74</v>
      </c>
      <c r="N117" s="50" t="s">
        <v>75</v>
      </c>
      <c r="P117" s="47" t="s">
        <v>150</v>
      </c>
      <c r="Q117" s="68" t="s">
        <v>151</v>
      </c>
      <c r="R117" s="49" t="s">
        <v>72</v>
      </c>
      <c r="S117" s="49" t="s">
        <v>152</v>
      </c>
      <c r="T117" s="49" t="s">
        <v>74</v>
      </c>
      <c r="U117" s="50" t="s">
        <v>75</v>
      </c>
      <c r="W117" s="47" t="s">
        <v>150</v>
      </c>
      <c r="X117" s="68" t="s">
        <v>151</v>
      </c>
      <c r="Y117" s="49" t="s">
        <v>72</v>
      </c>
      <c r="Z117" s="49" t="s">
        <v>152</v>
      </c>
      <c r="AA117" s="49" t="s">
        <v>74</v>
      </c>
      <c r="AB117" s="211" t="s">
        <v>75</v>
      </c>
      <c r="AD117" s="47" t="s">
        <v>150</v>
      </c>
      <c r="AE117" s="68" t="s">
        <v>151</v>
      </c>
      <c r="AF117" s="49" t="s">
        <v>72</v>
      </c>
      <c r="AG117" s="49" t="s">
        <v>152</v>
      </c>
      <c r="AH117" s="49" t="s">
        <v>74</v>
      </c>
      <c r="AI117" s="50" t="s">
        <v>75</v>
      </c>
      <c r="AK117" s="47" t="s">
        <v>150</v>
      </c>
      <c r="AL117" s="68" t="s">
        <v>151</v>
      </c>
      <c r="AM117" s="49" t="s">
        <v>72</v>
      </c>
      <c r="AN117" s="49" t="s">
        <v>152</v>
      </c>
      <c r="AO117" s="49" t="s">
        <v>74</v>
      </c>
      <c r="AP117" s="50" t="s">
        <v>75</v>
      </c>
      <c r="AR117" s="47" t="s">
        <v>150</v>
      </c>
      <c r="AS117" s="68" t="s">
        <v>151</v>
      </c>
      <c r="AT117" s="49" t="s">
        <v>72</v>
      </c>
      <c r="AU117" s="49" t="s">
        <v>152</v>
      </c>
      <c r="AV117" s="49" t="s">
        <v>74</v>
      </c>
      <c r="AW117" s="211" t="s">
        <v>75</v>
      </c>
      <c r="AY117" s="47" t="s">
        <v>150</v>
      </c>
      <c r="AZ117" s="68" t="s">
        <v>151</v>
      </c>
      <c r="BA117" s="49" t="s">
        <v>72</v>
      </c>
      <c r="BB117" s="49" t="s">
        <v>152</v>
      </c>
      <c r="BC117" s="49" t="s">
        <v>74</v>
      </c>
      <c r="BD117" s="50" t="s">
        <v>75</v>
      </c>
      <c r="BF117" s="47" t="s">
        <v>150</v>
      </c>
      <c r="BG117" s="68" t="s">
        <v>151</v>
      </c>
      <c r="BH117" s="49" t="s">
        <v>72</v>
      </c>
      <c r="BI117" s="49" t="s">
        <v>152</v>
      </c>
      <c r="BJ117" s="49" t="s">
        <v>74</v>
      </c>
      <c r="BK117" s="50" t="s">
        <v>75</v>
      </c>
      <c r="BM117" s="47" t="s">
        <v>150</v>
      </c>
      <c r="BN117" s="68" t="s">
        <v>151</v>
      </c>
      <c r="BO117" s="49" t="s">
        <v>72</v>
      </c>
      <c r="BP117" s="49" t="s">
        <v>152</v>
      </c>
      <c r="BQ117" s="49" t="s">
        <v>74</v>
      </c>
      <c r="BR117" s="50" t="s">
        <v>75</v>
      </c>
      <c r="BT117" s="47" t="s">
        <v>150</v>
      </c>
      <c r="BU117" s="68" t="s">
        <v>151</v>
      </c>
      <c r="BV117" s="49" t="s">
        <v>72</v>
      </c>
      <c r="BW117" s="49" t="s">
        <v>152</v>
      </c>
      <c r="BX117" s="49" t="s">
        <v>74</v>
      </c>
      <c r="BY117" s="50" t="s">
        <v>75</v>
      </c>
      <c r="CA117" s="47" t="s">
        <v>150</v>
      </c>
      <c r="CB117" s="68" t="s">
        <v>151</v>
      </c>
      <c r="CC117" s="49" t="s">
        <v>72</v>
      </c>
      <c r="CD117" s="49" t="s">
        <v>152</v>
      </c>
      <c r="CE117" s="49" t="s">
        <v>74</v>
      </c>
      <c r="CF117" s="50" t="s">
        <v>75</v>
      </c>
      <c r="CH117" s="47" t="s">
        <v>150</v>
      </c>
      <c r="CI117" s="68" t="s">
        <v>151</v>
      </c>
      <c r="CJ117" s="49" t="s">
        <v>72</v>
      </c>
      <c r="CK117" s="49" t="s">
        <v>152</v>
      </c>
      <c r="CL117" s="49" t="s">
        <v>74</v>
      </c>
      <c r="CM117" s="50" t="s">
        <v>75</v>
      </c>
      <c r="CO117" s="47" t="s">
        <v>150</v>
      </c>
      <c r="CP117" s="68" t="s">
        <v>151</v>
      </c>
      <c r="CQ117" s="49" t="s">
        <v>72</v>
      </c>
      <c r="CR117" s="49" t="s">
        <v>152</v>
      </c>
      <c r="CS117" s="49" t="s">
        <v>74</v>
      </c>
      <c r="CT117" s="50" t="s">
        <v>75</v>
      </c>
      <c r="CV117" s="47" t="s">
        <v>150</v>
      </c>
      <c r="CW117" s="68" t="s">
        <v>151</v>
      </c>
      <c r="CX117" s="49" t="s">
        <v>72</v>
      </c>
      <c r="CY117" s="49" t="s">
        <v>152</v>
      </c>
      <c r="CZ117" s="49" t="s">
        <v>74</v>
      </c>
      <c r="DA117" s="50" t="s">
        <v>75</v>
      </c>
    </row>
    <row r="118" spans="2:105">
      <c r="B118" s="51"/>
      <c r="C118" s="69"/>
      <c r="D118" s="53"/>
      <c r="E118" s="54"/>
      <c r="F118" s="54">
        <f t="shared" ref="F118:F129" si="31">IF(E118&lt;&gt;"",ROUND(C118*E118,0),0)</f>
        <v>0</v>
      </c>
      <c r="G118" s="70"/>
      <c r="I118" s="51"/>
      <c r="J118" s="69"/>
      <c r="K118" s="53"/>
      <c r="L118" s="54"/>
      <c r="M118" s="54">
        <f t="shared" ref="M118:M129" si="32">IF(L118&lt;&gt;"",ROUND(J118*L118,0),0)</f>
        <v>0</v>
      </c>
      <c r="N118" s="70"/>
      <c r="P118" s="51"/>
      <c r="Q118" s="69"/>
      <c r="R118" s="53"/>
      <c r="S118" s="54"/>
      <c r="T118" s="54">
        <f t="shared" ref="T118:T129" si="33">IF(S118&lt;&gt;"",ROUND(Q118*S118,0),0)</f>
        <v>0</v>
      </c>
      <c r="U118" s="70"/>
      <c r="W118" s="51"/>
      <c r="X118" s="69"/>
      <c r="Y118" s="53"/>
      <c r="Z118" s="54"/>
      <c r="AA118" s="54">
        <f t="shared" ref="AA118:AA129" si="34">IF(Z118&lt;&gt;"",ROUND(X118*Z118,0),0)</f>
        <v>0</v>
      </c>
      <c r="AB118" s="217"/>
      <c r="AD118" s="51"/>
      <c r="AE118" s="69"/>
      <c r="AF118" s="53"/>
      <c r="AG118" s="54"/>
      <c r="AH118" s="54">
        <f t="shared" ref="AH118:AH129" si="35">IF(AG118&lt;&gt;"",ROUND(AE118*AG118,0),0)</f>
        <v>0</v>
      </c>
      <c r="AI118" s="70"/>
      <c r="AK118" s="51"/>
      <c r="AL118" s="69"/>
      <c r="AM118" s="53"/>
      <c r="AN118" s="54"/>
      <c r="AO118" s="54">
        <f t="shared" ref="AO118:AO129" si="36">IF(AN118&lt;&gt;"",ROUND(AL118*AN118,0),0)</f>
        <v>0</v>
      </c>
      <c r="AP118" s="70"/>
      <c r="AR118" s="51" t="s">
        <v>164</v>
      </c>
      <c r="AS118" s="69"/>
      <c r="AT118" s="53"/>
      <c r="AU118" s="54"/>
      <c r="AV118" s="54">
        <f t="shared" ref="AV118:AV129" si="37">IF(AU118&lt;&gt;"",ROUND(AS118*AU118,0),0)</f>
        <v>0</v>
      </c>
      <c r="AW118" s="217"/>
      <c r="AY118" s="51" t="s">
        <v>164</v>
      </c>
      <c r="AZ118" s="69"/>
      <c r="BA118" s="53"/>
      <c r="BB118" s="54"/>
      <c r="BC118" s="54">
        <f t="shared" ref="BC118:BC129" si="38">IF(BB118&lt;&gt;"",ROUND(AZ118*BB118,0),0)</f>
        <v>0</v>
      </c>
      <c r="BD118" s="70"/>
      <c r="BF118" s="51"/>
      <c r="BG118" s="69"/>
      <c r="BH118" s="53"/>
      <c r="BI118" s="54"/>
      <c r="BJ118" s="54">
        <v>0</v>
      </c>
      <c r="BK118" s="70"/>
      <c r="BM118" s="51"/>
      <c r="BN118" s="69"/>
      <c r="BO118" s="53"/>
      <c r="BP118" s="54"/>
      <c r="BQ118" s="54">
        <f t="shared" ref="BQ118:BQ129" si="39">IF(BP118&lt;&gt;"",ROUND(BN118*BP118,0),0)</f>
        <v>0</v>
      </c>
      <c r="BR118" s="70"/>
      <c r="BT118" s="51"/>
      <c r="BU118" s="69"/>
      <c r="BV118" s="53"/>
      <c r="BW118" s="54"/>
      <c r="BX118" s="54">
        <f t="shared" ref="BX118:BX129" si="40">IF(BW118&lt;&gt;"",ROUND(BU118*BW118,0),0)</f>
        <v>0</v>
      </c>
      <c r="BY118" s="70"/>
      <c r="CA118" s="51"/>
      <c r="CB118" s="69"/>
      <c r="CC118" s="53"/>
      <c r="CD118" s="54"/>
      <c r="CE118" s="54">
        <f t="shared" ref="CE118:CE129" si="41">IF(CD118&lt;&gt;"",ROUND(CB118*CD118,0),0)</f>
        <v>0</v>
      </c>
      <c r="CF118" s="70"/>
      <c r="CH118" s="51"/>
      <c r="CI118" s="69"/>
      <c r="CJ118" s="53"/>
      <c r="CK118" s="54"/>
      <c r="CL118" s="54">
        <f t="shared" ref="CL118:CL129" si="42">IF(CK118&lt;&gt;"",ROUND(CI118*CK118,0),0)</f>
        <v>0</v>
      </c>
      <c r="CM118" s="70"/>
      <c r="CO118" s="51"/>
      <c r="CP118" s="69"/>
      <c r="CQ118" s="53"/>
      <c r="CR118" s="54"/>
      <c r="CS118" s="54">
        <f t="shared" ref="CS118:CS129" si="43">IF(CR118&lt;&gt;"",ROUND(CP118*CR118,0),0)</f>
        <v>0</v>
      </c>
      <c r="CT118" s="70"/>
      <c r="CV118" s="51"/>
      <c r="CW118" s="69"/>
      <c r="CX118" s="53"/>
      <c r="CY118" s="54"/>
      <c r="CZ118" s="54">
        <f t="shared" ref="CZ118:CZ129" si="44">IF(CY118&lt;&gt;"",ROUND(CW118*CY118,0),0)</f>
        <v>0</v>
      </c>
      <c r="DA118" s="70"/>
    </row>
    <row r="119" spans="2:105">
      <c r="B119" s="51"/>
      <c r="C119" s="69"/>
      <c r="D119" s="53" t="s">
        <v>49</v>
      </c>
      <c r="E119" s="54" t="s">
        <v>49</v>
      </c>
      <c r="F119" s="54">
        <f t="shared" si="31"/>
        <v>0</v>
      </c>
      <c r="G119" s="70"/>
      <c r="I119" s="51"/>
      <c r="J119" s="69"/>
      <c r="K119" s="53" t="s">
        <v>49</v>
      </c>
      <c r="L119" s="54" t="s">
        <v>49</v>
      </c>
      <c r="M119" s="54">
        <f t="shared" si="32"/>
        <v>0</v>
      </c>
      <c r="N119" s="70"/>
      <c r="P119" s="51"/>
      <c r="Q119" s="69"/>
      <c r="R119" s="53" t="s">
        <v>49</v>
      </c>
      <c r="S119" s="54" t="s">
        <v>49</v>
      </c>
      <c r="T119" s="54">
        <f t="shared" si="33"/>
        <v>0</v>
      </c>
      <c r="U119" s="70"/>
      <c r="W119" s="51"/>
      <c r="X119" s="69"/>
      <c r="Y119" s="53" t="s">
        <v>49</v>
      </c>
      <c r="Z119" s="54" t="s">
        <v>49</v>
      </c>
      <c r="AA119" s="54">
        <f t="shared" si="34"/>
        <v>0</v>
      </c>
      <c r="AB119" s="217"/>
      <c r="AD119" s="51"/>
      <c r="AE119" s="69"/>
      <c r="AF119" s="53" t="s">
        <v>49</v>
      </c>
      <c r="AG119" s="54" t="s">
        <v>49</v>
      </c>
      <c r="AH119" s="54">
        <f t="shared" si="35"/>
        <v>0</v>
      </c>
      <c r="AI119" s="70"/>
      <c r="AK119" s="51"/>
      <c r="AL119" s="69"/>
      <c r="AM119" s="53" t="s">
        <v>49</v>
      </c>
      <c r="AN119" s="54" t="s">
        <v>49</v>
      </c>
      <c r="AO119" s="54">
        <f t="shared" si="36"/>
        <v>0</v>
      </c>
      <c r="AP119" s="70"/>
      <c r="AR119" s="51" t="s">
        <v>165</v>
      </c>
      <c r="AS119" s="69"/>
      <c r="AT119" s="53" t="s">
        <v>166</v>
      </c>
      <c r="AU119" s="54">
        <v>792000</v>
      </c>
      <c r="AV119" s="54">
        <f t="shared" si="37"/>
        <v>0</v>
      </c>
      <c r="AW119" s="217"/>
      <c r="AY119" s="51" t="s">
        <v>165</v>
      </c>
      <c r="AZ119" s="69"/>
      <c r="BA119" s="53" t="s">
        <v>166</v>
      </c>
      <c r="BB119" s="54">
        <v>792000</v>
      </c>
      <c r="BC119" s="54">
        <f t="shared" si="38"/>
        <v>0</v>
      </c>
      <c r="BD119" s="70"/>
      <c r="BF119" s="51"/>
      <c r="BG119" s="69"/>
      <c r="BH119" s="53" t="s">
        <v>49</v>
      </c>
      <c r="BI119" s="54" t="s">
        <v>49</v>
      </c>
      <c r="BJ119" s="54">
        <v>0</v>
      </c>
      <c r="BK119" s="70"/>
      <c r="BM119" s="51"/>
      <c r="BN119" s="69"/>
      <c r="BO119" s="53" t="s">
        <v>49</v>
      </c>
      <c r="BP119" s="54" t="s">
        <v>49</v>
      </c>
      <c r="BQ119" s="54">
        <f t="shared" si="39"/>
        <v>0</v>
      </c>
      <c r="BR119" s="70"/>
      <c r="BT119" s="51"/>
      <c r="BU119" s="69"/>
      <c r="BV119" s="53" t="s">
        <v>49</v>
      </c>
      <c r="BW119" s="54" t="s">
        <v>49</v>
      </c>
      <c r="BX119" s="54">
        <f t="shared" si="40"/>
        <v>0</v>
      </c>
      <c r="BY119" s="70"/>
      <c r="CA119" s="51"/>
      <c r="CB119" s="69"/>
      <c r="CC119" s="53" t="s">
        <v>49</v>
      </c>
      <c r="CD119" s="54" t="s">
        <v>49</v>
      </c>
      <c r="CE119" s="54">
        <f t="shared" si="41"/>
        <v>0</v>
      </c>
      <c r="CF119" s="70"/>
      <c r="CH119" s="51"/>
      <c r="CI119" s="69"/>
      <c r="CJ119" s="53"/>
      <c r="CK119" s="54"/>
      <c r="CL119" s="54">
        <f t="shared" si="42"/>
        <v>0</v>
      </c>
      <c r="CM119" s="70"/>
      <c r="CO119" s="51"/>
      <c r="CP119" s="69"/>
      <c r="CQ119" s="53" t="s">
        <v>49</v>
      </c>
      <c r="CR119" s="54" t="s">
        <v>49</v>
      </c>
      <c r="CS119" s="54">
        <f t="shared" si="43"/>
        <v>0</v>
      </c>
      <c r="CT119" s="70"/>
      <c r="CV119" s="51"/>
      <c r="CW119" s="69"/>
      <c r="CX119" s="53" t="s">
        <v>49</v>
      </c>
      <c r="CY119" s="54" t="s">
        <v>49</v>
      </c>
      <c r="CZ119" s="54">
        <f t="shared" si="44"/>
        <v>0</v>
      </c>
      <c r="DA119" s="70"/>
    </row>
    <row r="120" spans="2:105">
      <c r="B120" s="51"/>
      <c r="C120" s="69"/>
      <c r="D120" s="53" t="s">
        <v>49</v>
      </c>
      <c r="E120" s="54" t="s">
        <v>49</v>
      </c>
      <c r="F120" s="54">
        <f t="shared" si="31"/>
        <v>0</v>
      </c>
      <c r="G120" s="70"/>
      <c r="I120" s="51"/>
      <c r="J120" s="69"/>
      <c r="K120" s="53" t="s">
        <v>49</v>
      </c>
      <c r="L120" s="54" t="s">
        <v>49</v>
      </c>
      <c r="M120" s="54">
        <f t="shared" si="32"/>
        <v>0</v>
      </c>
      <c r="N120" s="70"/>
      <c r="P120" s="51"/>
      <c r="Q120" s="69"/>
      <c r="R120" s="53" t="s">
        <v>49</v>
      </c>
      <c r="S120" s="54" t="s">
        <v>49</v>
      </c>
      <c r="T120" s="54">
        <f t="shared" si="33"/>
        <v>0</v>
      </c>
      <c r="U120" s="70"/>
      <c r="W120" s="51"/>
      <c r="X120" s="69"/>
      <c r="Y120" s="53" t="s">
        <v>49</v>
      </c>
      <c r="Z120" s="54" t="s">
        <v>49</v>
      </c>
      <c r="AA120" s="54">
        <f t="shared" si="34"/>
        <v>0</v>
      </c>
      <c r="AB120" s="217"/>
      <c r="AD120" s="51"/>
      <c r="AE120" s="69"/>
      <c r="AF120" s="53" t="s">
        <v>49</v>
      </c>
      <c r="AG120" s="54" t="s">
        <v>49</v>
      </c>
      <c r="AH120" s="54">
        <f t="shared" si="35"/>
        <v>0</v>
      </c>
      <c r="AI120" s="70"/>
      <c r="AK120" s="51"/>
      <c r="AL120" s="69"/>
      <c r="AM120" s="53" t="s">
        <v>49</v>
      </c>
      <c r="AN120" s="54" t="s">
        <v>49</v>
      </c>
      <c r="AO120" s="54">
        <f t="shared" si="36"/>
        <v>0</v>
      </c>
      <c r="AP120" s="70"/>
      <c r="AR120" s="51" t="s">
        <v>167</v>
      </c>
      <c r="AS120" s="69"/>
      <c r="AT120" s="53" t="s">
        <v>166</v>
      </c>
      <c r="AU120" s="54">
        <v>540000</v>
      </c>
      <c r="AV120" s="54">
        <f t="shared" si="37"/>
        <v>0</v>
      </c>
      <c r="AW120" s="217"/>
      <c r="AY120" s="51" t="s">
        <v>167</v>
      </c>
      <c r="AZ120" s="69"/>
      <c r="BA120" s="53" t="s">
        <v>166</v>
      </c>
      <c r="BB120" s="54">
        <v>540000</v>
      </c>
      <c r="BC120" s="54">
        <f t="shared" si="38"/>
        <v>0</v>
      </c>
      <c r="BD120" s="70"/>
      <c r="BF120" s="51"/>
      <c r="BG120" s="69"/>
      <c r="BH120" s="53" t="s">
        <v>49</v>
      </c>
      <c r="BI120" s="54" t="s">
        <v>49</v>
      </c>
      <c r="BJ120" s="54">
        <v>0</v>
      </c>
      <c r="BK120" s="70"/>
      <c r="BM120" s="51"/>
      <c r="BN120" s="69"/>
      <c r="BO120" s="53" t="s">
        <v>49</v>
      </c>
      <c r="BP120" s="54" t="s">
        <v>49</v>
      </c>
      <c r="BQ120" s="54">
        <f t="shared" si="39"/>
        <v>0</v>
      </c>
      <c r="BR120" s="70"/>
      <c r="BT120" s="51"/>
      <c r="BU120" s="69"/>
      <c r="BV120" s="53" t="s">
        <v>49</v>
      </c>
      <c r="BW120" s="54" t="s">
        <v>49</v>
      </c>
      <c r="BX120" s="54">
        <f t="shared" si="40"/>
        <v>0</v>
      </c>
      <c r="BY120" s="70"/>
      <c r="CA120" s="51"/>
      <c r="CB120" s="69"/>
      <c r="CC120" s="53" t="s">
        <v>49</v>
      </c>
      <c r="CD120" s="54" t="s">
        <v>49</v>
      </c>
      <c r="CE120" s="54">
        <f t="shared" si="41"/>
        <v>0</v>
      </c>
      <c r="CF120" s="70"/>
      <c r="CH120" s="51"/>
      <c r="CI120" s="69"/>
      <c r="CJ120" s="53"/>
      <c r="CK120" s="54"/>
      <c r="CL120" s="54">
        <f t="shared" si="42"/>
        <v>0</v>
      </c>
      <c r="CM120" s="70"/>
      <c r="CO120" s="51"/>
      <c r="CP120" s="69"/>
      <c r="CQ120" s="53" t="s">
        <v>49</v>
      </c>
      <c r="CR120" s="54" t="s">
        <v>49</v>
      </c>
      <c r="CS120" s="54">
        <f t="shared" si="43"/>
        <v>0</v>
      </c>
      <c r="CT120" s="70"/>
      <c r="CV120" s="51"/>
      <c r="CW120" s="69"/>
      <c r="CX120" s="53" t="s">
        <v>49</v>
      </c>
      <c r="CY120" s="54" t="s">
        <v>49</v>
      </c>
      <c r="CZ120" s="54">
        <f t="shared" si="44"/>
        <v>0</v>
      </c>
      <c r="DA120" s="70"/>
    </row>
    <row r="121" spans="2:105">
      <c r="B121" s="51"/>
      <c r="C121" s="69"/>
      <c r="D121" s="53" t="s">
        <v>49</v>
      </c>
      <c r="E121" s="54" t="s">
        <v>49</v>
      </c>
      <c r="F121" s="54">
        <f t="shared" si="31"/>
        <v>0</v>
      </c>
      <c r="G121" s="70"/>
      <c r="I121" s="51"/>
      <c r="J121" s="69"/>
      <c r="K121" s="53" t="s">
        <v>49</v>
      </c>
      <c r="L121" s="54" t="s">
        <v>49</v>
      </c>
      <c r="M121" s="54">
        <f t="shared" si="32"/>
        <v>0</v>
      </c>
      <c r="N121" s="70"/>
      <c r="P121" s="51"/>
      <c r="Q121" s="69"/>
      <c r="R121" s="53" t="s">
        <v>49</v>
      </c>
      <c r="S121" s="54" t="s">
        <v>49</v>
      </c>
      <c r="T121" s="54">
        <f t="shared" si="33"/>
        <v>0</v>
      </c>
      <c r="U121" s="70"/>
      <c r="W121" s="51"/>
      <c r="X121" s="69"/>
      <c r="Y121" s="53" t="s">
        <v>49</v>
      </c>
      <c r="Z121" s="54" t="s">
        <v>49</v>
      </c>
      <c r="AA121" s="54">
        <f t="shared" si="34"/>
        <v>0</v>
      </c>
      <c r="AB121" s="217"/>
      <c r="AD121" s="51"/>
      <c r="AE121" s="69"/>
      <c r="AF121" s="53" t="s">
        <v>49</v>
      </c>
      <c r="AG121" s="54" t="s">
        <v>49</v>
      </c>
      <c r="AH121" s="54">
        <f t="shared" si="35"/>
        <v>0</v>
      </c>
      <c r="AI121" s="70"/>
      <c r="AK121" s="51"/>
      <c r="AL121" s="69"/>
      <c r="AM121" s="53" t="s">
        <v>49</v>
      </c>
      <c r="AN121" s="54" t="s">
        <v>49</v>
      </c>
      <c r="AO121" s="54">
        <f t="shared" si="36"/>
        <v>0</v>
      </c>
      <c r="AP121" s="70"/>
      <c r="AR121" s="51" t="s">
        <v>168</v>
      </c>
      <c r="AS121" s="69"/>
      <c r="AT121" s="53" t="s">
        <v>169</v>
      </c>
      <c r="AU121" s="54">
        <v>75000</v>
      </c>
      <c r="AV121" s="54">
        <f t="shared" si="37"/>
        <v>0</v>
      </c>
      <c r="AW121" s="217"/>
      <c r="AY121" s="51" t="s">
        <v>168</v>
      </c>
      <c r="AZ121" s="69"/>
      <c r="BA121" s="53" t="s">
        <v>169</v>
      </c>
      <c r="BB121" s="54">
        <v>75000</v>
      </c>
      <c r="BC121" s="54">
        <f t="shared" si="38"/>
        <v>0</v>
      </c>
      <c r="BD121" s="70"/>
      <c r="BF121" s="51"/>
      <c r="BG121" s="69"/>
      <c r="BH121" s="53" t="s">
        <v>49</v>
      </c>
      <c r="BI121" s="54" t="s">
        <v>49</v>
      </c>
      <c r="BJ121" s="54">
        <v>0</v>
      </c>
      <c r="BK121" s="70"/>
      <c r="BM121" s="51"/>
      <c r="BN121" s="69"/>
      <c r="BO121" s="53" t="s">
        <v>49</v>
      </c>
      <c r="BP121" s="54" t="s">
        <v>49</v>
      </c>
      <c r="BQ121" s="54">
        <f t="shared" si="39"/>
        <v>0</v>
      </c>
      <c r="BR121" s="70"/>
      <c r="BT121" s="51"/>
      <c r="BU121" s="69"/>
      <c r="BV121" s="53" t="s">
        <v>49</v>
      </c>
      <c r="BW121" s="54" t="s">
        <v>49</v>
      </c>
      <c r="BX121" s="54">
        <f t="shared" si="40"/>
        <v>0</v>
      </c>
      <c r="BY121" s="70"/>
      <c r="CA121" s="51"/>
      <c r="CB121" s="69"/>
      <c r="CC121" s="53" t="s">
        <v>49</v>
      </c>
      <c r="CD121" s="54" t="s">
        <v>49</v>
      </c>
      <c r="CE121" s="54">
        <f t="shared" si="41"/>
        <v>0</v>
      </c>
      <c r="CF121" s="70"/>
      <c r="CH121" s="51"/>
      <c r="CI121" s="69"/>
      <c r="CJ121" s="53"/>
      <c r="CK121" s="54"/>
      <c r="CL121" s="54">
        <f t="shared" si="42"/>
        <v>0</v>
      </c>
      <c r="CM121" s="70"/>
      <c r="CO121" s="51"/>
      <c r="CP121" s="69"/>
      <c r="CQ121" s="53" t="s">
        <v>49</v>
      </c>
      <c r="CR121" s="54" t="s">
        <v>49</v>
      </c>
      <c r="CS121" s="54">
        <f t="shared" si="43"/>
        <v>0</v>
      </c>
      <c r="CT121" s="70"/>
      <c r="CV121" s="51"/>
      <c r="CW121" s="69"/>
      <c r="CX121" s="53" t="s">
        <v>49</v>
      </c>
      <c r="CY121" s="54" t="s">
        <v>49</v>
      </c>
      <c r="CZ121" s="54">
        <f t="shared" si="44"/>
        <v>0</v>
      </c>
      <c r="DA121" s="70"/>
    </row>
    <row r="122" spans="2:105">
      <c r="B122" s="51"/>
      <c r="C122" s="69"/>
      <c r="D122" s="53" t="s">
        <v>49</v>
      </c>
      <c r="E122" s="54" t="s">
        <v>49</v>
      </c>
      <c r="F122" s="54">
        <f t="shared" si="31"/>
        <v>0</v>
      </c>
      <c r="G122" s="70"/>
      <c r="I122" s="51"/>
      <c r="J122" s="69"/>
      <c r="K122" s="53" t="s">
        <v>49</v>
      </c>
      <c r="L122" s="54" t="s">
        <v>49</v>
      </c>
      <c r="M122" s="54">
        <f t="shared" si="32"/>
        <v>0</v>
      </c>
      <c r="N122" s="70"/>
      <c r="P122" s="51"/>
      <c r="Q122" s="69"/>
      <c r="R122" s="53" t="s">
        <v>49</v>
      </c>
      <c r="S122" s="54" t="s">
        <v>49</v>
      </c>
      <c r="T122" s="54">
        <f t="shared" si="33"/>
        <v>0</v>
      </c>
      <c r="U122" s="70"/>
      <c r="W122" s="51"/>
      <c r="X122" s="69"/>
      <c r="Y122" s="53" t="s">
        <v>49</v>
      </c>
      <c r="Z122" s="54" t="s">
        <v>49</v>
      </c>
      <c r="AA122" s="54">
        <f t="shared" si="34"/>
        <v>0</v>
      </c>
      <c r="AB122" s="217"/>
      <c r="AD122" s="51"/>
      <c r="AE122" s="69"/>
      <c r="AF122" s="53" t="s">
        <v>49</v>
      </c>
      <c r="AG122" s="54" t="s">
        <v>49</v>
      </c>
      <c r="AH122" s="54">
        <f t="shared" si="35"/>
        <v>0</v>
      </c>
      <c r="AI122" s="70"/>
      <c r="AK122" s="51"/>
      <c r="AL122" s="69"/>
      <c r="AM122" s="53" t="s">
        <v>49</v>
      </c>
      <c r="AN122" s="54" t="s">
        <v>49</v>
      </c>
      <c r="AO122" s="54">
        <f t="shared" si="36"/>
        <v>0</v>
      </c>
      <c r="AP122" s="70"/>
      <c r="AR122" s="51" t="s">
        <v>170</v>
      </c>
      <c r="AS122" s="69"/>
      <c r="AT122" s="53" t="s">
        <v>166</v>
      </c>
      <c r="AU122" s="54">
        <v>156000</v>
      </c>
      <c r="AV122" s="54">
        <f t="shared" si="37"/>
        <v>0</v>
      </c>
      <c r="AW122" s="217"/>
      <c r="AY122" s="51" t="s">
        <v>170</v>
      </c>
      <c r="AZ122" s="69"/>
      <c r="BA122" s="53" t="s">
        <v>166</v>
      </c>
      <c r="BB122" s="54">
        <v>156000</v>
      </c>
      <c r="BC122" s="54">
        <f t="shared" si="38"/>
        <v>0</v>
      </c>
      <c r="BD122" s="70"/>
      <c r="BF122" s="51"/>
      <c r="BG122" s="69"/>
      <c r="BH122" s="53" t="s">
        <v>49</v>
      </c>
      <c r="BI122" s="54" t="s">
        <v>49</v>
      </c>
      <c r="BJ122" s="54">
        <v>0</v>
      </c>
      <c r="BK122" s="70"/>
      <c r="BM122" s="51"/>
      <c r="BN122" s="69"/>
      <c r="BO122" s="53" t="s">
        <v>49</v>
      </c>
      <c r="BP122" s="54" t="s">
        <v>49</v>
      </c>
      <c r="BQ122" s="54">
        <f t="shared" si="39"/>
        <v>0</v>
      </c>
      <c r="BR122" s="70"/>
      <c r="BT122" s="51"/>
      <c r="BU122" s="69"/>
      <c r="BV122" s="53" t="s">
        <v>49</v>
      </c>
      <c r="BW122" s="54" t="s">
        <v>49</v>
      </c>
      <c r="BX122" s="54">
        <f t="shared" si="40"/>
        <v>0</v>
      </c>
      <c r="BY122" s="70"/>
      <c r="CA122" s="51"/>
      <c r="CB122" s="69"/>
      <c r="CC122" s="53" t="s">
        <v>49</v>
      </c>
      <c r="CD122" s="54" t="s">
        <v>49</v>
      </c>
      <c r="CE122" s="54">
        <f t="shared" si="41"/>
        <v>0</v>
      </c>
      <c r="CF122" s="70"/>
      <c r="CH122" s="51"/>
      <c r="CI122" s="69"/>
      <c r="CJ122" s="53"/>
      <c r="CK122" s="54"/>
      <c r="CL122" s="54">
        <f t="shared" si="42"/>
        <v>0</v>
      </c>
      <c r="CM122" s="70"/>
      <c r="CO122" s="51"/>
      <c r="CP122" s="69"/>
      <c r="CQ122" s="53" t="s">
        <v>49</v>
      </c>
      <c r="CR122" s="54" t="s">
        <v>49</v>
      </c>
      <c r="CS122" s="54">
        <f t="shared" si="43"/>
        <v>0</v>
      </c>
      <c r="CT122" s="70"/>
      <c r="CV122" s="51"/>
      <c r="CW122" s="69"/>
      <c r="CX122" s="53" t="s">
        <v>49</v>
      </c>
      <c r="CY122" s="54" t="s">
        <v>49</v>
      </c>
      <c r="CZ122" s="54">
        <f t="shared" si="44"/>
        <v>0</v>
      </c>
      <c r="DA122" s="70"/>
    </row>
    <row r="123" spans="2:105">
      <c r="B123" s="51"/>
      <c r="C123" s="69"/>
      <c r="D123" s="53" t="s">
        <v>49</v>
      </c>
      <c r="E123" s="54" t="s">
        <v>49</v>
      </c>
      <c r="F123" s="54">
        <f t="shared" si="31"/>
        <v>0</v>
      </c>
      <c r="G123" s="70"/>
      <c r="I123" s="51"/>
      <c r="J123" s="69"/>
      <c r="K123" s="53" t="s">
        <v>49</v>
      </c>
      <c r="L123" s="54" t="s">
        <v>49</v>
      </c>
      <c r="M123" s="54">
        <f t="shared" si="32"/>
        <v>0</v>
      </c>
      <c r="N123" s="70"/>
      <c r="P123" s="51"/>
      <c r="Q123" s="69"/>
      <c r="R123" s="53" t="s">
        <v>49</v>
      </c>
      <c r="S123" s="54" t="s">
        <v>49</v>
      </c>
      <c r="T123" s="54">
        <f t="shared" si="33"/>
        <v>0</v>
      </c>
      <c r="U123" s="70"/>
      <c r="W123" s="51"/>
      <c r="X123" s="69"/>
      <c r="Y123" s="53" t="s">
        <v>49</v>
      </c>
      <c r="Z123" s="54" t="s">
        <v>49</v>
      </c>
      <c r="AA123" s="54">
        <f t="shared" si="34"/>
        <v>0</v>
      </c>
      <c r="AB123" s="217"/>
      <c r="AD123" s="51"/>
      <c r="AE123" s="69"/>
      <c r="AF123" s="53" t="s">
        <v>49</v>
      </c>
      <c r="AG123" s="54" t="s">
        <v>49</v>
      </c>
      <c r="AH123" s="54">
        <f t="shared" si="35"/>
        <v>0</v>
      </c>
      <c r="AI123" s="70"/>
      <c r="AK123" s="51"/>
      <c r="AL123" s="69"/>
      <c r="AM123" s="53" t="s">
        <v>49</v>
      </c>
      <c r="AN123" s="54" t="s">
        <v>49</v>
      </c>
      <c r="AO123" s="54">
        <f t="shared" si="36"/>
        <v>0</v>
      </c>
      <c r="AP123" s="70"/>
      <c r="AR123" s="51" t="s">
        <v>171</v>
      </c>
      <c r="AS123" s="69"/>
      <c r="AT123" s="53" t="s">
        <v>166</v>
      </c>
      <c r="AU123" s="54">
        <v>100000</v>
      </c>
      <c r="AV123" s="54">
        <f t="shared" si="37"/>
        <v>0</v>
      </c>
      <c r="AW123" s="217"/>
      <c r="AY123" s="51" t="s">
        <v>171</v>
      </c>
      <c r="AZ123" s="69"/>
      <c r="BA123" s="53" t="s">
        <v>166</v>
      </c>
      <c r="BB123" s="54">
        <v>100000</v>
      </c>
      <c r="BC123" s="54">
        <f t="shared" si="38"/>
        <v>0</v>
      </c>
      <c r="BD123" s="70"/>
      <c r="BF123" s="51"/>
      <c r="BG123" s="69"/>
      <c r="BH123" s="53" t="s">
        <v>49</v>
      </c>
      <c r="BI123" s="54" t="s">
        <v>49</v>
      </c>
      <c r="BJ123" s="54">
        <v>0</v>
      </c>
      <c r="BK123" s="70"/>
      <c r="BM123" s="51"/>
      <c r="BN123" s="69"/>
      <c r="BO123" s="53" t="s">
        <v>49</v>
      </c>
      <c r="BP123" s="54" t="s">
        <v>49</v>
      </c>
      <c r="BQ123" s="54">
        <f t="shared" si="39"/>
        <v>0</v>
      </c>
      <c r="BR123" s="70"/>
      <c r="BT123" s="51"/>
      <c r="BU123" s="69"/>
      <c r="BV123" s="53" t="s">
        <v>49</v>
      </c>
      <c r="BW123" s="54" t="s">
        <v>49</v>
      </c>
      <c r="BX123" s="54">
        <f t="shared" si="40"/>
        <v>0</v>
      </c>
      <c r="BY123" s="70"/>
      <c r="CA123" s="51"/>
      <c r="CB123" s="69"/>
      <c r="CC123" s="53" t="s">
        <v>49</v>
      </c>
      <c r="CD123" s="54" t="s">
        <v>49</v>
      </c>
      <c r="CE123" s="54">
        <f t="shared" si="41"/>
        <v>0</v>
      </c>
      <c r="CF123" s="70"/>
      <c r="CH123" s="51"/>
      <c r="CI123" s="69"/>
      <c r="CJ123" s="53"/>
      <c r="CK123" s="54"/>
      <c r="CL123" s="54">
        <f t="shared" si="42"/>
        <v>0</v>
      </c>
      <c r="CM123" s="70"/>
      <c r="CO123" s="51"/>
      <c r="CP123" s="69"/>
      <c r="CQ123" s="53" t="s">
        <v>49</v>
      </c>
      <c r="CR123" s="54" t="s">
        <v>49</v>
      </c>
      <c r="CS123" s="54">
        <f t="shared" si="43"/>
        <v>0</v>
      </c>
      <c r="CT123" s="70"/>
      <c r="CV123" s="51"/>
      <c r="CW123" s="69"/>
      <c r="CX123" s="53" t="s">
        <v>49</v>
      </c>
      <c r="CY123" s="54" t="s">
        <v>49</v>
      </c>
      <c r="CZ123" s="54">
        <f t="shared" si="44"/>
        <v>0</v>
      </c>
      <c r="DA123" s="70"/>
    </row>
    <row r="124" spans="2:105">
      <c r="B124" s="51"/>
      <c r="C124" s="69"/>
      <c r="D124" s="53" t="s">
        <v>49</v>
      </c>
      <c r="E124" s="54" t="s">
        <v>49</v>
      </c>
      <c r="F124" s="54">
        <f t="shared" si="31"/>
        <v>0</v>
      </c>
      <c r="G124" s="70"/>
      <c r="I124" s="51"/>
      <c r="J124" s="69"/>
      <c r="K124" s="53" t="s">
        <v>49</v>
      </c>
      <c r="L124" s="54" t="s">
        <v>49</v>
      </c>
      <c r="M124" s="54">
        <f t="shared" si="32"/>
        <v>0</v>
      </c>
      <c r="N124" s="70"/>
      <c r="P124" s="51"/>
      <c r="Q124" s="69"/>
      <c r="R124" s="53" t="s">
        <v>49</v>
      </c>
      <c r="S124" s="54" t="s">
        <v>49</v>
      </c>
      <c r="T124" s="54">
        <f t="shared" si="33"/>
        <v>0</v>
      </c>
      <c r="U124" s="70"/>
      <c r="W124" s="51"/>
      <c r="X124" s="69"/>
      <c r="Y124" s="53" t="s">
        <v>49</v>
      </c>
      <c r="Z124" s="54" t="s">
        <v>49</v>
      </c>
      <c r="AA124" s="54">
        <f t="shared" si="34"/>
        <v>0</v>
      </c>
      <c r="AB124" s="217"/>
      <c r="AD124" s="51"/>
      <c r="AE124" s="69"/>
      <c r="AF124" s="53" t="s">
        <v>49</v>
      </c>
      <c r="AG124" s="54" t="s">
        <v>49</v>
      </c>
      <c r="AH124" s="54">
        <f t="shared" si="35"/>
        <v>0</v>
      </c>
      <c r="AI124" s="70"/>
      <c r="AK124" s="51"/>
      <c r="AL124" s="69"/>
      <c r="AM124" s="53" t="s">
        <v>49</v>
      </c>
      <c r="AN124" s="54" t="s">
        <v>49</v>
      </c>
      <c r="AO124" s="54">
        <f t="shared" si="36"/>
        <v>0</v>
      </c>
      <c r="AP124" s="70"/>
      <c r="AR124" s="51" t="s">
        <v>172</v>
      </c>
      <c r="AS124" s="69"/>
      <c r="AT124" s="53" t="s">
        <v>173</v>
      </c>
      <c r="AU124" s="54">
        <v>0</v>
      </c>
      <c r="AV124" s="54">
        <f t="shared" si="37"/>
        <v>0</v>
      </c>
      <c r="AW124" s="217"/>
      <c r="AY124" s="51" t="s">
        <v>172</v>
      </c>
      <c r="AZ124" s="69"/>
      <c r="BA124" s="53" t="s">
        <v>173</v>
      </c>
      <c r="BB124" s="54">
        <v>0</v>
      </c>
      <c r="BC124" s="54">
        <f t="shared" si="38"/>
        <v>0</v>
      </c>
      <c r="BD124" s="70"/>
      <c r="BF124" s="51"/>
      <c r="BG124" s="69"/>
      <c r="BH124" s="53" t="s">
        <v>49</v>
      </c>
      <c r="BI124" s="54" t="s">
        <v>49</v>
      </c>
      <c r="BJ124" s="54">
        <v>0</v>
      </c>
      <c r="BK124" s="70"/>
      <c r="BM124" s="51"/>
      <c r="BN124" s="69"/>
      <c r="BO124" s="53" t="s">
        <v>49</v>
      </c>
      <c r="BP124" s="54" t="s">
        <v>49</v>
      </c>
      <c r="BQ124" s="54">
        <f t="shared" si="39"/>
        <v>0</v>
      </c>
      <c r="BR124" s="70"/>
      <c r="BT124" s="51"/>
      <c r="BU124" s="69"/>
      <c r="BV124" s="53" t="s">
        <v>49</v>
      </c>
      <c r="BW124" s="54" t="s">
        <v>49</v>
      </c>
      <c r="BX124" s="54">
        <f t="shared" si="40"/>
        <v>0</v>
      </c>
      <c r="BY124" s="70"/>
      <c r="CA124" s="51"/>
      <c r="CB124" s="69"/>
      <c r="CC124" s="53" t="s">
        <v>49</v>
      </c>
      <c r="CD124" s="54" t="s">
        <v>49</v>
      </c>
      <c r="CE124" s="54">
        <f t="shared" si="41"/>
        <v>0</v>
      </c>
      <c r="CF124" s="70"/>
      <c r="CH124" s="51"/>
      <c r="CI124" s="69"/>
      <c r="CJ124" s="53"/>
      <c r="CK124" s="54"/>
      <c r="CL124" s="54">
        <f t="shared" si="42"/>
        <v>0</v>
      </c>
      <c r="CM124" s="70"/>
      <c r="CO124" s="51"/>
      <c r="CP124" s="69"/>
      <c r="CQ124" s="53" t="s">
        <v>49</v>
      </c>
      <c r="CR124" s="54" t="s">
        <v>49</v>
      </c>
      <c r="CS124" s="54">
        <f t="shared" si="43"/>
        <v>0</v>
      </c>
      <c r="CT124" s="70"/>
      <c r="CV124" s="51"/>
      <c r="CW124" s="69"/>
      <c r="CX124" s="53" t="s">
        <v>49</v>
      </c>
      <c r="CY124" s="54" t="s">
        <v>49</v>
      </c>
      <c r="CZ124" s="54">
        <f t="shared" si="44"/>
        <v>0</v>
      </c>
      <c r="DA124" s="70"/>
    </row>
    <row r="125" spans="2:105">
      <c r="B125" s="78"/>
      <c r="C125" s="69"/>
      <c r="D125" s="79"/>
      <c r="E125" s="54" t="s">
        <v>49</v>
      </c>
      <c r="F125" s="54">
        <f t="shared" si="31"/>
        <v>0</v>
      </c>
      <c r="G125" s="70"/>
      <c r="I125" s="78"/>
      <c r="J125" s="69"/>
      <c r="K125" s="79"/>
      <c r="L125" s="54" t="s">
        <v>49</v>
      </c>
      <c r="M125" s="54">
        <f t="shared" si="32"/>
        <v>0</v>
      </c>
      <c r="N125" s="70"/>
      <c r="P125" s="78"/>
      <c r="Q125" s="69"/>
      <c r="R125" s="79"/>
      <c r="S125" s="54" t="s">
        <v>49</v>
      </c>
      <c r="T125" s="54">
        <f t="shared" si="33"/>
        <v>0</v>
      </c>
      <c r="U125" s="70"/>
      <c r="W125" s="78"/>
      <c r="X125" s="69"/>
      <c r="Y125" s="79"/>
      <c r="Z125" s="54" t="s">
        <v>49</v>
      </c>
      <c r="AA125" s="54">
        <f t="shared" si="34"/>
        <v>0</v>
      </c>
      <c r="AB125" s="217"/>
      <c r="AD125" s="78"/>
      <c r="AE125" s="69"/>
      <c r="AF125" s="79"/>
      <c r="AG125" s="54" t="s">
        <v>49</v>
      </c>
      <c r="AH125" s="54">
        <f t="shared" si="35"/>
        <v>0</v>
      </c>
      <c r="AI125" s="70"/>
      <c r="AK125" s="78"/>
      <c r="AL125" s="69"/>
      <c r="AM125" s="79"/>
      <c r="AN125" s="54" t="s">
        <v>49</v>
      </c>
      <c r="AO125" s="54">
        <f t="shared" si="36"/>
        <v>0</v>
      </c>
      <c r="AP125" s="70"/>
      <c r="AR125" s="78"/>
      <c r="AS125" s="69"/>
      <c r="AT125" s="79"/>
      <c r="AU125" s="54" t="s">
        <v>49</v>
      </c>
      <c r="AV125" s="54">
        <f t="shared" si="37"/>
        <v>0</v>
      </c>
      <c r="AW125" s="217"/>
      <c r="AY125" s="78"/>
      <c r="AZ125" s="69"/>
      <c r="BA125" s="79"/>
      <c r="BB125" s="54" t="s">
        <v>49</v>
      </c>
      <c r="BC125" s="54">
        <f t="shared" si="38"/>
        <v>0</v>
      </c>
      <c r="BD125" s="70"/>
      <c r="BF125" s="78"/>
      <c r="BG125" s="69"/>
      <c r="BH125" s="79"/>
      <c r="BI125" s="54" t="s">
        <v>49</v>
      </c>
      <c r="BJ125" s="54">
        <v>0</v>
      </c>
      <c r="BK125" s="70"/>
      <c r="BM125" s="78"/>
      <c r="BN125" s="69"/>
      <c r="BO125" s="79"/>
      <c r="BP125" s="54" t="s">
        <v>49</v>
      </c>
      <c r="BQ125" s="54">
        <f t="shared" si="39"/>
        <v>0</v>
      </c>
      <c r="BR125" s="70"/>
      <c r="BT125" s="78"/>
      <c r="BU125" s="69"/>
      <c r="BV125" s="79"/>
      <c r="BW125" s="54" t="s">
        <v>49</v>
      </c>
      <c r="BX125" s="54">
        <f t="shared" si="40"/>
        <v>0</v>
      </c>
      <c r="BY125" s="70"/>
      <c r="CA125" s="78"/>
      <c r="CB125" s="69"/>
      <c r="CC125" s="79"/>
      <c r="CD125" s="54" t="s">
        <v>49</v>
      </c>
      <c r="CE125" s="54">
        <f t="shared" si="41"/>
        <v>0</v>
      </c>
      <c r="CF125" s="70"/>
      <c r="CH125" s="78"/>
      <c r="CI125" s="69"/>
      <c r="CJ125" s="79"/>
      <c r="CK125" s="54" t="s">
        <v>49</v>
      </c>
      <c r="CL125" s="54">
        <f t="shared" si="42"/>
        <v>0</v>
      </c>
      <c r="CM125" s="70"/>
      <c r="CO125" s="78"/>
      <c r="CP125" s="69"/>
      <c r="CQ125" s="79"/>
      <c r="CR125" s="54" t="s">
        <v>49</v>
      </c>
      <c r="CS125" s="54">
        <f t="shared" si="43"/>
        <v>0</v>
      </c>
      <c r="CT125" s="70"/>
      <c r="CV125" s="78"/>
      <c r="CW125" s="69"/>
      <c r="CX125" s="79"/>
      <c r="CY125" s="54" t="s">
        <v>49</v>
      </c>
      <c r="CZ125" s="54">
        <f t="shared" si="44"/>
        <v>0</v>
      </c>
      <c r="DA125" s="70"/>
    </row>
    <row r="126" spans="2:105">
      <c r="B126" s="51"/>
      <c r="C126" s="69"/>
      <c r="D126" s="53" t="s">
        <v>49</v>
      </c>
      <c r="E126" s="54" t="s">
        <v>49</v>
      </c>
      <c r="F126" s="54">
        <f t="shared" si="31"/>
        <v>0</v>
      </c>
      <c r="G126" s="70"/>
      <c r="I126" s="51"/>
      <c r="J126" s="69"/>
      <c r="K126" s="53" t="s">
        <v>49</v>
      </c>
      <c r="L126" s="54" t="s">
        <v>49</v>
      </c>
      <c r="M126" s="54">
        <f t="shared" si="32"/>
        <v>0</v>
      </c>
      <c r="N126" s="70"/>
      <c r="P126" s="51"/>
      <c r="Q126" s="69"/>
      <c r="R126" s="53" t="s">
        <v>49</v>
      </c>
      <c r="S126" s="54" t="s">
        <v>49</v>
      </c>
      <c r="T126" s="54">
        <f t="shared" si="33"/>
        <v>0</v>
      </c>
      <c r="U126" s="70"/>
      <c r="W126" s="51"/>
      <c r="X126" s="69"/>
      <c r="Y126" s="53" t="s">
        <v>49</v>
      </c>
      <c r="Z126" s="54" t="s">
        <v>49</v>
      </c>
      <c r="AA126" s="54">
        <f t="shared" si="34"/>
        <v>0</v>
      </c>
      <c r="AB126" s="217"/>
      <c r="AD126" s="51"/>
      <c r="AE126" s="69"/>
      <c r="AF126" s="53" t="s">
        <v>49</v>
      </c>
      <c r="AG126" s="54" t="s">
        <v>49</v>
      </c>
      <c r="AH126" s="54">
        <f t="shared" si="35"/>
        <v>0</v>
      </c>
      <c r="AI126" s="70"/>
      <c r="AK126" s="51"/>
      <c r="AL126" s="69"/>
      <c r="AM126" s="53" t="s">
        <v>49</v>
      </c>
      <c r="AN126" s="54" t="s">
        <v>49</v>
      </c>
      <c r="AO126" s="54">
        <f t="shared" si="36"/>
        <v>0</v>
      </c>
      <c r="AP126" s="70"/>
      <c r="AR126" s="51"/>
      <c r="AS126" s="69"/>
      <c r="AT126" s="53" t="s">
        <v>49</v>
      </c>
      <c r="AU126" s="54" t="s">
        <v>49</v>
      </c>
      <c r="AV126" s="54">
        <f t="shared" si="37"/>
        <v>0</v>
      </c>
      <c r="AW126" s="217"/>
      <c r="AY126" s="51"/>
      <c r="AZ126" s="69"/>
      <c r="BA126" s="53" t="s">
        <v>49</v>
      </c>
      <c r="BB126" s="54" t="s">
        <v>49</v>
      </c>
      <c r="BC126" s="54">
        <f t="shared" si="38"/>
        <v>0</v>
      </c>
      <c r="BD126" s="70"/>
      <c r="BF126" s="51"/>
      <c r="BG126" s="69"/>
      <c r="BH126" s="53" t="s">
        <v>49</v>
      </c>
      <c r="BI126" s="54" t="s">
        <v>49</v>
      </c>
      <c r="BJ126" s="54">
        <v>0</v>
      </c>
      <c r="BK126" s="70"/>
      <c r="BM126" s="51"/>
      <c r="BN126" s="69"/>
      <c r="BO126" s="53" t="s">
        <v>49</v>
      </c>
      <c r="BP126" s="54" t="s">
        <v>49</v>
      </c>
      <c r="BQ126" s="54">
        <f t="shared" si="39"/>
        <v>0</v>
      </c>
      <c r="BR126" s="70"/>
      <c r="BT126" s="51"/>
      <c r="BU126" s="69"/>
      <c r="BV126" s="53" t="s">
        <v>49</v>
      </c>
      <c r="BW126" s="54" t="s">
        <v>49</v>
      </c>
      <c r="BX126" s="54">
        <f t="shared" si="40"/>
        <v>0</v>
      </c>
      <c r="BY126" s="70"/>
      <c r="CA126" s="51"/>
      <c r="CB126" s="69"/>
      <c r="CC126" s="53" t="s">
        <v>49</v>
      </c>
      <c r="CD126" s="54" t="s">
        <v>49</v>
      </c>
      <c r="CE126" s="54">
        <f t="shared" si="41"/>
        <v>0</v>
      </c>
      <c r="CF126" s="70"/>
      <c r="CH126" s="51"/>
      <c r="CI126" s="69"/>
      <c r="CJ126" s="53" t="s">
        <v>49</v>
      </c>
      <c r="CK126" s="54" t="s">
        <v>49</v>
      </c>
      <c r="CL126" s="54">
        <f t="shared" si="42"/>
        <v>0</v>
      </c>
      <c r="CM126" s="70"/>
      <c r="CO126" s="51"/>
      <c r="CP126" s="69"/>
      <c r="CQ126" s="53" t="s">
        <v>49</v>
      </c>
      <c r="CR126" s="54" t="s">
        <v>49</v>
      </c>
      <c r="CS126" s="54">
        <f t="shared" si="43"/>
        <v>0</v>
      </c>
      <c r="CT126" s="70"/>
      <c r="CV126" s="51"/>
      <c r="CW126" s="69"/>
      <c r="CX126" s="53" t="s">
        <v>49</v>
      </c>
      <c r="CY126" s="54" t="s">
        <v>49</v>
      </c>
      <c r="CZ126" s="54">
        <f t="shared" si="44"/>
        <v>0</v>
      </c>
      <c r="DA126" s="70"/>
    </row>
    <row r="127" spans="2:105">
      <c r="B127" s="51"/>
      <c r="C127" s="69"/>
      <c r="D127" s="53" t="s">
        <v>49</v>
      </c>
      <c r="E127" s="54" t="s">
        <v>49</v>
      </c>
      <c r="F127" s="54">
        <f t="shared" si="31"/>
        <v>0</v>
      </c>
      <c r="G127" s="70"/>
      <c r="I127" s="51"/>
      <c r="J127" s="69"/>
      <c r="K127" s="53" t="s">
        <v>49</v>
      </c>
      <c r="L127" s="54" t="s">
        <v>49</v>
      </c>
      <c r="M127" s="54">
        <f t="shared" si="32"/>
        <v>0</v>
      </c>
      <c r="N127" s="70"/>
      <c r="P127" s="51"/>
      <c r="Q127" s="69"/>
      <c r="R127" s="53" t="s">
        <v>49</v>
      </c>
      <c r="S127" s="54" t="s">
        <v>49</v>
      </c>
      <c r="T127" s="54">
        <f t="shared" si="33"/>
        <v>0</v>
      </c>
      <c r="U127" s="70"/>
      <c r="W127" s="51"/>
      <c r="X127" s="69"/>
      <c r="Y127" s="53" t="s">
        <v>49</v>
      </c>
      <c r="Z127" s="54" t="s">
        <v>49</v>
      </c>
      <c r="AA127" s="54">
        <f t="shared" si="34"/>
        <v>0</v>
      </c>
      <c r="AB127" s="217"/>
      <c r="AD127" s="51"/>
      <c r="AE127" s="69"/>
      <c r="AF127" s="53" t="s">
        <v>49</v>
      </c>
      <c r="AG127" s="54" t="s">
        <v>49</v>
      </c>
      <c r="AH127" s="54">
        <f t="shared" si="35"/>
        <v>0</v>
      </c>
      <c r="AI127" s="70"/>
      <c r="AK127" s="51"/>
      <c r="AL127" s="69"/>
      <c r="AM127" s="53" t="s">
        <v>49</v>
      </c>
      <c r="AN127" s="54" t="s">
        <v>49</v>
      </c>
      <c r="AO127" s="54">
        <f t="shared" si="36"/>
        <v>0</v>
      </c>
      <c r="AP127" s="70"/>
      <c r="AR127" s="51"/>
      <c r="AS127" s="69"/>
      <c r="AT127" s="53" t="s">
        <v>49</v>
      </c>
      <c r="AU127" s="54" t="s">
        <v>49</v>
      </c>
      <c r="AV127" s="54">
        <f t="shared" si="37"/>
        <v>0</v>
      </c>
      <c r="AW127" s="217"/>
      <c r="AY127" s="51"/>
      <c r="AZ127" s="69"/>
      <c r="BA127" s="53" t="s">
        <v>49</v>
      </c>
      <c r="BB127" s="54" t="s">
        <v>49</v>
      </c>
      <c r="BC127" s="54">
        <f t="shared" si="38"/>
        <v>0</v>
      </c>
      <c r="BD127" s="70"/>
      <c r="BF127" s="51"/>
      <c r="BG127" s="69"/>
      <c r="BH127" s="53" t="s">
        <v>49</v>
      </c>
      <c r="BI127" s="54" t="s">
        <v>49</v>
      </c>
      <c r="BJ127" s="54">
        <v>0</v>
      </c>
      <c r="BK127" s="70"/>
      <c r="BM127" s="51"/>
      <c r="BN127" s="69"/>
      <c r="BO127" s="53" t="s">
        <v>49</v>
      </c>
      <c r="BP127" s="54" t="s">
        <v>49</v>
      </c>
      <c r="BQ127" s="54">
        <f t="shared" si="39"/>
        <v>0</v>
      </c>
      <c r="BR127" s="70"/>
      <c r="BT127" s="51"/>
      <c r="BU127" s="69"/>
      <c r="BV127" s="53" t="s">
        <v>49</v>
      </c>
      <c r="BW127" s="54" t="s">
        <v>49</v>
      </c>
      <c r="BX127" s="54">
        <f t="shared" si="40"/>
        <v>0</v>
      </c>
      <c r="BY127" s="70"/>
      <c r="CA127" s="51"/>
      <c r="CB127" s="69"/>
      <c r="CC127" s="53" t="s">
        <v>49</v>
      </c>
      <c r="CD127" s="54" t="s">
        <v>49</v>
      </c>
      <c r="CE127" s="54">
        <f t="shared" si="41"/>
        <v>0</v>
      </c>
      <c r="CF127" s="70"/>
      <c r="CH127" s="51"/>
      <c r="CI127" s="69"/>
      <c r="CJ127" s="53" t="s">
        <v>49</v>
      </c>
      <c r="CK127" s="54" t="s">
        <v>49</v>
      </c>
      <c r="CL127" s="54">
        <f t="shared" si="42"/>
        <v>0</v>
      </c>
      <c r="CM127" s="70"/>
      <c r="CO127" s="51"/>
      <c r="CP127" s="69"/>
      <c r="CQ127" s="53" t="s">
        <v>49</v>
      </c>
      <c r="CR127" s="54" t="s">
        <v>49</v>
      </c>
      <c r="CS127" s="54">
        <f t="shared" si="43"/>
        <v>0</v>
      </c>
      <c r="CT127" s="70"/>
      <c r="CV127" s="51"/>
      <c r="CW127" s="69"/>
      <c r="CX127" s="53" t="s">
        <v>49</v>
      </c>
      <c r="CY127" s="54" t="s">
        <v>49</v>
      </c>
      <c r="CZ127" s="54">
        <f t="shared" si="44"/>
        <v>0</v>
      </c>
      <c r="DA127" s="70"/>
    </row>
    <row r="128" spans="2:105">
      <c r="B128" s="51"/>
      <c r="C128" s="69"/>
      <c r="D128" s="53" t="s">
        <v>49</v>
      </c>
      <c r="E128" s="54" t="s">
        <v>49</v>
      </c>
      <c r="F128" s="54">
        <f t="shared" si="31"/>
        <v>0</v>
      </c>
      <c r="G128" s="70"/>
      <c r="I128" s="51"/>
      <c r="J128" s="69"/>
      <c r="K128" s="53" t="s">
        <v>49</v>
      </c>
      <c r="L128" s="54" t="s">
        <v>49</v>
      </c>
      <c r="M128" s="54">
        <f t="shared" si="32"/>
        <v>0</v>
      </c>
      <c r="N128" s="70"/>
      <c r="P128" s="51"/>
      <c r="Q128" s="69"/>
      <c r="R128" s="53" t="s">
        <v>49</v>
      </c>
      <c r="S128" s="54" t="s">
        <v>49</v>
      </c>
      <c r="T128" s="54">
        <f t="shared" si="33"/>
        <v>0</v>
      </c>
      <c r="U128" s="70"/>
      <c r="W128" s="51"/>
      <c r="X128" s="69"/>
      <c r="Y128" s="53" t="s">
        <v>49</v>
      </c>
      <c r="Z128" s="54" t="s">
        <v>49</v>
      </c>
      <c r="AA128" s="54">
        <f t="shared" si="34"/>
        <v>0</v>
      </c>
      <c r="AB128" s="217"/>
      <c r="AD128" s="51"/>
      <c r="AE128" s="69"/>
      <c r="AF128" s="53" t="s">
        <v>49</v>
      </c>
      <c r="AG128" s="54" t="s">
        <v>49</v>
      </c>
      <c r="AH128" s="54">
        <f t="shared" si="35"/>
        <v>0</v>
      </c>
      <c r="AI128" s="70"/>
      <c r="AK128" s="51"/>
      <c r="AL128" s="69"/>
      <c r="AM128" s="53" t="s">
        <v>49</v>
      </c>
      <c r="AN128" s="54" t="s">
        <v>49</v>
      </c>
      <c r="AO128" s="54">
        <f t="shared" si="36"/>
        <v>0</v>
      </c>
      <c r="AP128" s="70"/>
      <c r="AR128" s="51"/>
      <c r="AS128" s="69"/>
      <c r="AT128" s="53" t="s">
        <v>49</v>
      </c>
      <c r="AU128" s="54" t="s">
        <v>49</v>
      </c>
      <c r="AV128" s="54">
        <f t="shared" si="37"/>
        <v>0</v>
      </c>
      <c r="AW128" s="217"/>
      <c r="AY128" s="51"/>
      <c r="AZ128" s="69"/>
      <c r="BA128" s="53" t="s">
        <v>49</v>
      </c>
      <c r="BB128" s="54" t="s">
        <v>49</v>
      </c>
      <c r="BC128" s="54">
        <f t="shared" si="38"/>
        <v>0</v>
      </c>
      <c r="BD128" s="70"/>
      <c r="BF128" s="51"/>
      <c r="BG128" s="69"/>
      <c r="BH128" s="53" t="s">
        <v>49</v>
      </c>
      <c r="BI128" s="54" t="s">
        <v>49</v>
      </c>
      <c r="BJ128" s="54">
        <v>0</v>
      </c>
      <c r="BK128" s="70"/>
      <c r="BM128" s="51"/>
      <c r="BN128" s="69"/>
      <c r="BO128" s="53" t="s">
        <v>49</v>
      </c>
      <c r="BP128" s="54" t="s">
        <v>49</v>
      </c>
      <c r="BQ128" s="54">
        <f t="shared" si="39"/>
        <v>0</v>
      </c>
      <c r="BR128" s="70"/>
      <c r="BT128" s="51"/>
      <c r="BU128" s="69"/>
      <c r="BV128" s="53" t="s">
        <v>49</v>
      </c>
      <c r="BW128" s="54" t="s">
        <v>49</v>
      </c>
      <c r="BX128" s="54">
        <f t="shared" si="40"/>
        <v>0</v>
      </c>
      <c r="BY128" s="70"/>
      <c r="CA128" s="51"/>
      <c r="CB128" s="69"/>
      <c r="CC128" s="53" t="s">
        <v>49</v>
      </c>
      <c r="CD128" s="54" t="s">
        <v>49</v>
      </c>
      <c r="CE128" s="54">
        <f t="shared" si="41"/>
        <v>0</v>
      </c>
      <c r="CF128" s="70"/>
      <c r="CH128" s="51"/>
      <c r="CI128" s="69"/>
      <c r="CJ128" s="53" t="s">
        <v>49</v>
      </c>
      <c r="CK128" s="54" t="s">
        <v>49</v>
      </c>
      <c r="CL128" s="54">
        <f t="shared" si="42"/>
        <v>0</v>
      </c>
      <c r="CM128" s="70"/>
      <c r="CO128" s="51"/>
      <c r="CP128" s="69"/>
      <c r="CQ128" s="53" t="s">
        <v>49</v>
      </c>
      <c r="CR128" s="54" t="s">
        <v>49</v>
      </c>
      <c r="CS128" s="54">
        <f t="shared" si="43"/>
        <v>0</v>
      </c>
      <c r="CT128" s="70"/>
      <c r="CV128" s="51"/>
      <c r="CW128" s="69"/>
      <c r="CX128" s="53" t="s">
        <v>49</v>
      </c>
      <c r="CY128" s="54" t="s">
        <v>49</v>
      </c>
      <c r="CZ128" s="54">
        <f t="shared" si="44"/>
        <v>0</v>
      </c>
      <c r="DA128" s="70"/>
    </row>
    <row r="129" spans="2:105">
      <c r="B129" s="56"/>
      <c r="C129" s="72"/>
      <c r="D129" s="49" t="s">
        <v>49</v>
      </c>
      <c r="E129" s="73" t="s">
        <v>49</v>
      </c>
      <c r="F129" s="73">
        <f t="shared" si="31"/>
        <v>0</v>
      </c>
      <c r="G129" s="59"/>
      <c r="I129" s="56"/>
      <c r="J129" s="72"/>
      <c r="K129" s="49" t="s">
        <v>49</v>
      </c>
      <c r="L129" s="73" t="s">
        <v>49</v>
      </c>
      <c r="M129" s="73">
        <f t="shared" si="32"/>
        <v>0</v>
      </c>
      <c r="N129" s="59"/>
      <c r="P129" s="56"/>
      <c r="Q129" s="72"/>
      <c r="R129" s="49" t="s">
        <v>49</v>
      </c>
      <c r="S129" s="73" t="s">
        <v>49</v>
      </c>
      <c r="T129" s="73">
        <f t="shared" si="33"/>
        <v>0</v>
      </c>
      <c r="U129" s="59"/>
      <c r="W129" s="56"/>
      <c r="X129" s="72"/>
      <c r="Y129" s="49" t="s">
        <v>49</v>
      </c>
      <c r="Z129" s="73" t="s">
        <v>49</v>
      </c>
      <c r="AA129" s="73">
        <f t="shared" si="34"/>
        <v>0</v>
      </c>
      <c r="AB129" s="214"/>
      <c r="AD129" s="56"/>
      <c r="AE129" s="72"/>
      <c r="AF129" s="49" t="s">
        <v>49</v>
      </c>
      <c r="AG129" s="73" t="s">
        <v>49</v>
      </c>
      <c r="AH129" s="73">
        <f t="shared" si="35"/>
        <v>0</v>
      </c>
      <c r="AI129" s="59"/>
      <c r="AK129" s="56"/>
      <c r="AL129" s="72"/>
      <c r="AM129" s="49" t="s">
        <v>49</v>
      </c>
      <c r="AN129" s="73" t="s">
        <v>49</v>
      </c>
      <c r="AO129" s="73">
        <f t="shared" si="36"/>
        <v>0</v>
      </c>
      <c r="AP129" s="59"/>
      <c r="AR129" s="56"/>
      <c r="AS129" s="72"/>
      <c r="AT129" s="49" t="s">
        <v>49</v>
      </c>
      <c r="AU129" s="73" t="s">
        <v>49</v>
      </c>
      <c r="AV129" s="73">
        <f t="shared" si="37"/>
        <v>0</v>
      </c>
      <c r="AW129" s="214"/>
      <c r="AY129" s="56"/>
      <c r="AZ129" s="72"/>
      <c r="BA129" s="49" t="s">
        <v>49</v>
      </c>
      <c r="BB129" s="73" t="s">
        <v>49</v>
      </c>
      <c r="BC129" s="73">
        <f t="shared" si="38"/>
        <v>0</v>
      </c>
      <c r="BD129" s="59"/>
      <c r="BF129" s="56"/>
      <c r="BG129" s="72"/>
      <c r="BH129" s="49" t="s">
        <v>49</v>
      </c>
      <c r="BI129" s="73" t="s">
        <v>49</v>
      </c>
      <c r="BJ129" s="73">
        <v>0</v>
      </c>
      <c r="BK129" s="59"/>
      <c r="BM129" s="56"/>
      <c r="BN129" s="72"/>
      <c r="BO129" s="49" t="s">
        <v>49</v>
      </c>
      <c r="BP129" s="73" t="s">
        <v>49</v>
      </c>
      <c r="BQ129" s="73">
        <f t="shared" si="39"/>
        <v>0</v>
      </c>
      <c r="BR129" s="59"/>
      <c r="BT129" s="56"/>
      <c r="BU129" s="72"/>
      <c r="BV129" s="49" t="s">
        <v>49</v>
      </c>
      <c r="BW129" s="73" t="s">
        <v>49</v>
      </c>
      <c r="BX129" s="73">
        <f t="shared" si="40"/>
        <v>0</v>
      </c>
      <c r="BY129" s="59"/>
      <c r="CA129" s="56"/>
      <c r="CB129" s="72"/>
      <c r="CC129" s="49" t="s">
        <v>49</v>
      </c>
      <c r="CD129" s="73" t="s">
        <v>49</v>
      </c>
      <c r="CE129" s="73">
        <f t="shared" si="41"/>
        <v>0</v>
      </c>
      <c r="CF129" s="59"/>
      <c r="CH129" s="56"/>
      <c r="CI129" s="72"/>
      <c r="CJ129" s="49" t="s">
        <v>49</v>
      </c>
      <c r="CK129" s="73" t="s">
        <v>49</v>
      </c>
      <c r="CL129" s="73">
        <f t="shared" si="42"/>
        <v>0</v>
      </c>
      <c r="CM129" s="59"/>
      <c r="CO129" s="56"/>
      <c r="CP129" s="72"/>
      <c r="CQ129" s="49" t="s">
        <v>49</v>
      </c>
      <c r="CR129" s="73" t="s">
        <v>49</v>
      </c>
      <c r="CS129" s="73">
        <f t="shared" si="43"/>
        <v>0</v>
      </c>
      <c r="CT129" s="59"/>
      <c r="CV129" s="56"/>
      <c r="CW129" s="72"/>
      <c r="CX129" s="49" t="s">
        <v>49</v>
      </c>
      <c r="CY129" s="73" t="s">
        <v>49</v>
      </c>
      <c r="CZ129" s="73">
        <f t="shared" si="44"/>
        <v>0</v>
      </c>
      <c r="DA129" s="59"/>
    </row>
    <row r="130" spans="2:105" ht="13" thickBot="1">
      <c r="B130" s="74" t="s">
        <v>162</v>
      </c>
      <c r="C130" s="75"/>
      <c r="D130" s="76"/>
      <c r="E130" s="76"/>
      <c r="F130" s="77"/>
      <c r="G130" s="64">
        <f>SUM(F118:F129)</f>
        <v>0</v>
      </c>
      <c r="I130" s="74" t="s">
        <v>162</v>
      </c>
      <c r="J130" s="75"/>
      <c r="K130" s="76"/>
      <c r="L130" s="76"/>
      <c r="M130" s="77"/>
      <c r="N130" s="64">
        <f>SUM(M118:M129)</f>
        <v>0</v>
      </c>
      <c r="P130" s="74" t="s">
        <v>162</v>
      </c>
      <c r="Q130" s="75"/>
      <c r="R130" s="76"/>
      <c r="S130" s="76"/>
      <c r="T130" s="77"/>
      <c r="U130" s="64">
        <f>SUM(T118:T129)</f>
        <v>0</v>
      </c>
      <c r="W130" s="74" t="s">
        <v>162</v>
      </c>
      <c r="X130" s="75"/>
      <c r="Y130" s="76"/>
      <c r="Z130" s="76"/>
      <c r="AA130" s="77"/>
      <c r="AB130" s="215">
        <f>SUM(AA118:AA129)</f>
        <v>0</v>
      </c>
      <c r="AD130" s="74" t="s">
        <v>162</v>
      </c>
      <c r="AE130" s="75"/>
      <c r="AF130" s="76"/>
      <c r="AG130" s="76"/>
      <c r="AH130" s="77"/>
      <c r="AI130" s="64">
        <f>SUM(AH118:AH129)</f>
        <v>0</v>
      </c>
      <c r="AK130" s="74" t="s">
        <v>162</v>
      </c>
      <c r="AL130" s="75"/>
      <c r="AM130" s="76"/>
      <c r="AN130" s="76"/>
      <c r="AO130" s="77"/>
      <c r="AP130" s="64">
        <f>SUM(AO118:AO129)</f>
        <v>0</v>
      </c>
      <c r="AR130" s="74" t="s">
        <v>162</v>
      </c>
      <c r="AS130" s="75"/>
      <c r="AT130" s="76"/>
      <c r="AU130" s="76"/>
      <c r="AV130" s="77"/>
      <c r="AW130" s="215">
        <f>SUM(AV118:AV129)</f>
        <v>0</v>
      </c>
      <c r="AY130" s="74" t="s">
        <v>162</v>
      </c>
      <c r="AZ130" s="75"/>
      <c r="BA130" s="76"/>
      <c r="BB130" s="76"/>
      <c r="BC130" s="77"/>
      <c r="BD130" s="64">
        <f>SUM(BC118:BC129)</f>
        <v>0</v>
      </c>
      <c r="BF130" s="74" t="s">
        <v>162</v>
      </c>
      <c r="BG130" s="75"/>
      <c r="BH130" s="76"/>
      <c r="BI130" s="76"/>
      <c r="BJ130" s="77"/>
      <c r="BK130" s="64">
        <f>SUM(BJ118:BJ129)</f>
        <v>0</v>
      </c>
      <c r="BM130" s="74" t="s">
        <v>162</v>
      </c>
      <c r="BN130" s="75"/>
      <c r="BO130" s="76"/>
      <c r="BP130" s="76"/>
      <c r="BQ130" s="77"/>
      <c r="BR130" s="64">
        <f>SUM(BQ118:BQ129)</f>
        <v>0</v>
      </c>
      <c r="BT130" s="74" t="s">
        <v>162</v>
      </c>
      <c r="BU130" s="75"/>
      <c r="BV130" s="76"/>
      <c r="BW130" s="76"/>
      <c r="BX130" s="77"/>
      <c r="BY130" s="64">
        <f>SUM(BX118:BX129)</f>
        <v>0</v>
      </c>
      <c r="CA130" s="74" t="s">
        <v>162</v>
      </c>
      <c r="CB130" s="75"/>
      <c r="CC130" s="76"/>
      <c r="CD130" s="76"/>
      <c r="CE130" s="77"/>
      <c r="CF130" s="64">
        <f>SUM(CE118:CE129)</f>
        <v>0</v>
      </c>
      <c r="CH130" s="74" t="s">
        <v>162</v>
      </c>
      <c r="CI130" s="75"/>
      <c r="CJ130" s="76"/>
      <c r="CK130" s="76"/>
      <c r="CL130" s="77"/>
      <c r="CM130" s="64">
        <f>SUM(CL118:CL129)</f>
        <v>0</v>
      </c>
      <c r="CO130" s="74" t="s">
        <v>162</v>
      </c>
      <c r="CP130" s="75"/>
      <c r="CQ130" s="76"/>
      <c r="CR130" s="76"/>
      <c r="CS130" s="77"/>
      <c r="CT130" s="64">
        <f>SUM(CS118:CS129)</f>
        <v>0</v>
      </c>
      <c r="CV130" s="74" t="s">
        <v>162</v>
      </c>
      <c r="CW130" s="75"/>
      <c r="CX130" s="76"/>
      <c r="CY130" s="76"/>
      <c r="CZ130" s="77"/>
      <c r="DA130" s="64">
        <f>SUM(CZ118:CZ129)</f>
        <v>0</v>
      </c>
    </row>
    <row r="131" spans="2:105" ht="13" thickBot="1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218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  <c r="AR131" s="65"/>
      <c r="AS131" s="80"/>
      <c r="AT131" s="65"/>
      <c r="AU131" s="65"/>
      <c r="AV131" s="65"/>
      <c r="AW131" s="218"/>
      <c r="AY131" s="65"/>
      <c r="AZ131" s="80"/>
      <c r="BA131" s="65"/>
      <c r="BB131" s="65"/>
      <c r="BC131" s="65"/>
      <c r="BD131" s="81"/>
      <c r="BF131" s="65"/>
      <c r="BG131" s="80"/>
      <c r="BH131" s="65"/>
      <c r="BI131" s="65"/>
      <c r="BJ131" s="65"/>
      <c r="BK131" s="81"/>
      <c r="BM131" s="65"/>
      <c r="BN131" s="80"/>
      <c r="BO131" s="65"/>
      <c r="BP131" s="65"/>
      <c r="BQ131" s="65"/>
      <c r="BR131" s="81"/>
      <c r="BT131" s="65"/>
      <c r="BU131" s="80"/>
      <c r="BV131" s="65"/>
      <c r="BW131" s="65"/>
      <c r="BX131" s="65"/>
      <c r="BY131" s="81"/>
      <c r="CA131" s="65"/>
      <c r="CB131" s="80"/>
      <c r="CC131" s="65"/>
      <c r="CD131" s="65"/>
      <c r="CE131" s="65"/>
      <c r="CF131" s="81"/>
      <c r="CH131" s="65"/>
      <c r="CI131" s="80"/>
      <c r="CJ131" s="65"/>
      <c r="CK131" s="65"/>
      <c r="CL131" s="65"/>
      <c r="CM131" s="81"/>
      <c r="CO131" s="65"/>
      <c r="CP131" s="80"/>
      <c r="CQ131" s="65"/>
      <c r="CR131" s="65"/>
      <c r="CS131" s="65"/>
      <c r="CT131" s="81"/>
      <c r="CV131" s="65"/>
      <c r="CW131" s="80"/>
      <c r="CX131" s="65"/>
      <c r="CY131" s="65"/>
      <c r="CZ131" s="65"/>
      <c r="DA131" s="81"/>
    </row>
    <row r="132" spans="2:105">
      <c r="B132" s="44" t="s">
        <v>174</v>
      </c>
      <c r="C132" s="67"/>
      <c r="D132" s="45"/>
      <c r="E132" s="45"/>
      <c r="F132" s="45"/>
      <c r="G132" s="46"/>
      <c r="I132" s="44" t="s">
        <v>174</v>
      </c>
      <c r="J132" s="67"/>
      <c r="K132" s="45"/>
      <c r="L132" s="45"/>
      <c r="M132" s="45"/>
      <c r="N132" s="46"/>
      <c r="P132" s="44" t="s">
        <v>174</v>
      </c>
      <c r="Q132" s="67"/>
      <c r="R132" s="45"/>
      <c r="S132" s="45"/>
      <c r="T132" s="45"/>
      <c r="U132" s="46"/>
      <c r="W132" s="44" t="s">
        <v>174</v>
      </c>
      <c r="X132" s="67"/>
      <c r="Y132" s="45"/>
      <c r="Z132" s="45"/>
      <c r="AA132" s="45"/>
      <c r="AB132" s="210"/>
      <c r="AD132" s="44" t="s">
        <v>174</v>
      </c>
      <c r="AE132" s="67"/>
      <c r="AF132" s="45"/>
      <c r="AG132" s="45"/>
      <c r="AH132" s="45"/>
      <c r="AI132" s="46"/>
      <c r="AK132" s="44" t="s">
        <v>174</v>
      </c>
      <c r="AL132" s="67"/>
      <c r="AM132" s="45"/>
      <c r="AN132" s="45"/>
      <c r="AO132" s="45"/>
      <c r="AP132" s="46"/>
      <c r="AR132" s="44" t="s">
        <v>174</v>
      </c>
      <c r="AS132" s="67"/>
      <c r="AT132" s="45"/>
      <c r="AU132" s="45"/>
      <c r="AV132" s="45"/>
      <c r="AW132" s="210"/>
      <c r="AY132" s="44" t="s">
        <v>174</v>
      </c>
      <c r="AZ132" s="67"/>
      <c r="BA132" s="45"/>
      <c r="BB132" s="45"/>
      <c r="BC132" s="45"/>
      <c r="BD132" s="46"/>
      <c r="BF132" s="44" t="s">
        <v>174</v>
      </c>
      <c r="BG132" s="67"/>
      <c r="BH132" s="45"/>
      <c r="BI132" s="45"/>
      <c r="BJ132" s="45"/>
      <c r="BK132" s="46"/>
      <c r="BM132" s="44" t="s">
        <v>174</v>
      </c>
      <c r="BN132" s="67"/>
      <c r="BO132" s="45"/>
      <c r="BP132" s="45"/>
      <c r="BQ132" s="45"/>
      <c r="BR132" s="46"/>
      <c r="BT132" s="44" t="s">
        <v>174</v>
      </c>
      <c r="BU132" s="67"/>
      <c r="BV132" s="45"/>
      <c r="BW132" s="45"/>
      <c r="BX132" s="45"/>
      <c r="BY132" s="46"/>
      <c r="CA132" s="44" t="s">
        <v>174</v>
      </c>
      <c r="CB132" s="67"/>
      <c r="CC132" s="45"/>
      <c r="CD132" s="45"/>
      <c r="CE132" s="45"/>
      <c r="CF132" s="46"/>
      <c r="CH132" s="44" t="s">
        <v>174</v>
      </c>
      <c r="CI132" s="67"/>
      <c r="CJ132" s="45"/>
      <c r="CK132" s="45"/>
      <c r="CL132" s="45"/>
      <c r="CM132" s="46"/>
      <c r="CO132" s="44" t="s">
        <v>174</v>
      </c>
      <c r="CP132" s="67"/>
      <c r="CQ132" s="45"/>
      <c r="CR132" s="45"/>
      <c r="CS132" s="45"/>
      <c r="CT132" s="46"/>
      <c r="CV132" s="44" t="s">
        <v>174</v>
      </c>
      <c r="CW132" s="67"/>
      <c r="CX132" s="45"/>
      <c r="CY132" s="45"/>
      <c r="CZ132" s="45"/>
      <c r="DA132" s="46"/>
    </row>
    <row r="133" spans="2:105">
      <c r="B133" s="47" t="s">
        <v>70</v>
      </c>
      <c r="C133" s="68" t="s">
        <v>175</v>
      </c>
      <c r="D133" s="49" t="s">
        <v>176</v>
      </c>
      <c r="E133" s="49" t="s">
        <v>151</v>
      </c>
      <c r="F133" s="49" t="s">
        <v>74</v>
      </c>
      <c r="G133" s="50" t="s">
        <v>75</v>
      </c>
      <c r="I133" s="47" t="s">
        <v>70</v>
      </c>
      <c r="J133" s="68" t="s">
        <v>175</v>
      </c>
      <c r="K133" s="49" t="s">
        <v>176</v>
      </c>
      <c r="L133" s="49" t="s">
        <v>151</v>
      </c>
      <c r="M133" s="49" t="s">
        <v>74</v>
      </c>
      <c r="N133" s="50" t="s">
        <v>75</v>
      </c>
      <c r="P133" s="47" t="s">
        <v>70</v>
      </c>
      <c r="Q133" s="68" t="s">
        <v>175</v>
      </c>
      <c r="R133" s="49" t="s">
        <v>176</v>
      </c>
      <c r="S133" s="49" t="s">
        <v>151</v>
      </c>
      <c r="T133" s="49" t="s">
        <v>74</v>
      </c>
      <c r="U133" s="50" t="s">
        <v>75</v>
      </c>
      <c r="W133" s="47" t="s">
        <v>70</v>
      </c>
      <c r="X133" s="68" t="s">
        <v>175</v>
      </c>
      <c r="Y133" s="49" t="s">
        <v>176</v>
      </c>
      <c r="Z133" s="49" t="s">
        <v>151</v>
      </c>
      <c r="AA133" s="49" t="s">
        <v>74</v>
      </c>
      <c r="AB133" s="211" t="s">
        <v>75</v>
      </c>
      <c r="AD133" s="47" t="s">
        <v>70</v>
      </c>
      <c r="AE133" s="68" t="s">
        <v>175</v>
      </c>
      <c r="AF133" s="49" t="s">
        <v>176</v>
      </c>
      <c r="AG133" s="49" t="s">
        <v>151</v>
      </c>
      <c r="AH133" s="49" t="s">
        <v>74</v>
      </c>
      <c r="AI133" s="50" t="s">
        <v>75</v>
      </c>
      <c r="AK133" s="47" t="s">
        <v>70</v>
      </c>
      <c r="AL133" s="68" t="s">
        <v>175</v>
      </c>
      <c r="AM133" s="49" t="s">
        <v>176</v>
      </c>
      <c r="AN133" s="49" t="s">
        <v>151</v>
      </c>
      <c r="AO133" s="49" t="s">
        <v>74</v>
      </c>
      <c r="AP133" s="50" t="s">
        <v>75</v>
      </c>
      <c r="AR133" s="47" t="s">
        <v>70</v>
      </c>
      <c r="AS133" s="68" t="s">
        <v>175</v>
      </c>
      <c r="AT133" s="49" t="s">
        <v>176</v>
      </c>
      <c r="AU133" s="49" t="s">
        <v>151</v>
      </c>
      <c r="AV133" s="49" t="s">
        <v>74</v>
      </c>
      <c r="AW133" s="211" t="s">
        <v>75</v>
      </c>
      <c r="AY133" s="47" t="s">
        <v>70</v>
      </c>
      <c r="AZ133" s="68" t="s">
        <v>175</v>
      </c>
      <c r="BA133" s="49" t="s">
        <v>176</v>
      </c>
      <c r="BB133" s="49" t="s">
        <v>151</v>
      </c>
      <c r="BC133" s="49" t="s">
        <v>74</v>
      </c>
      <c r="BD133" s="50" t="s">
        <v>75</v>
      </c>
      <c r="BF133" s="47" t="s">
        <v>70</v>
      </c>
      <c r="BG133" s="68" t="s">
        <v>175</v>
      </c>
      <c r="BH133" s="49" t="s">
        <v>176</v>
      </c>
      <c r="BI133" s="49" t="s">
        <v>151</v>
      </c>
      <c r="BJ133" s="49" t="s">
        <v>74</v>
      </c>
      <c r="BK133" s="50" t="s">
        <v>75</v>
      </c>
      <c r="BM133" s="47" t="s">
        <v>70</v>
      </c>
      <c r="BN133" s="68" t="s">
        <v>175</v>
      </c>
      <c r="BO133" s="49" t="s">
        <v>176</v>
      </c>
      <c r="BP133" s="49" t="s">
        <v>151</v>
      </c>
      <c r="BQ133" s="49" t="s">
        <v>74</v>
      </c>
      <c r="BR133" s="50" t="s">
        <v>75</v>
      </c>
      <c r="BT133" s="47" t="s">
        <v>70</v>
      </c>
      <c r="BU133" s="68" t="s">
        <v>175</v>
      </c>
      <c r="BV133" s="49" t="s">
        <v>176</v>
      </c>
      <c r="BW133" s="49" t="s">
        <v>151</v>
      </c>
      <c r="BX133" s="49" t="s">
        <v>74</v>
      </c>
      <c r="BY133" s="50" t="s">
        <v>75</v>
      </c>
      <c r="CA133" s="47" t="s">
        <v>70</v>
      </c>
      <c r="CB133" s="68" t="s">
        <v>175</v>
      </c>
      <c r="CC133" s="49" t="s">
        <v>176</v>
      </c>
      <c r="CD133" s="49" t="s">
        <v>151</v>
      </c>
      <c r="CE133" s="49" t="s">
        <v>74</v>
      </c>
      <c r="CF133" s="50" t="s">
        <v>75</v>
      </c>
      <c r="CH133" s="47" t="s">
        <v>70</v>
      </c>
      <c r="CI133" s="68" t="s">
        <v>175</v>
      </c>
      <c r="CJ133" s="49" t="s">
        <v>176</v>
      </c>
      <c r="CK133" s="49" t="s">
        <v>151</v>
      </c>
      <c r="CL133" s="49" t="s">
        <v>74</v>
      </c>
      <c r="CM133" s="50" t="s">
        <v>75</v>
      </c>
      <c r="CO133" s="47" t="s">
        <v>70</v>
      </c>
      <c r="CP133" s="68" t="s">
        <v>175</v>
      </c>
      <c r="CQ133" s="49" t="s">
        <v>176</v>
      </c>
      <c r="CR133" s="49" t="s">
        <v>151</v>
      </c>
      <c r="CS133" s="49" t="s">
        <v>74</v>
      </c>
      <c r="CT133" s="50" t="s">
        <v>75</v>
      </c>
      <c r="CV133" s="47" t="s">
        <v>70</v>
      </c>
      <c r="CW133" s="68" t="s">
        <v>175</v>
      </c>
      <c r="CX133" s="49" t="s">
        <v>176</v>
      </c>
      <c r="CY133" s="49" t="s">
        <v>151</v>
      </c>
      <c r="CZ133" s="49" t="s">
        <v>74</v>
      </c>
      <c r="DA133" s="50" t="s">
        <v>75</v>
      </c>
    </row>
    <row r="134" spans="2:105">
      <c r="B134" s="51" t="s">
        <v>177</v>
      </c>
      <c r="C134" s="82">
        <v>469811.57183333335</v>
      </c>
      <c r="D134" s="82"/>
      <c r="E134" s="83">
        <v>5</v>
      </c>
      <c r="F134" s="54">
        <f t="shared" ref="F134:F143" si="45">IF(C134&lt;&gt;"",ROUND((C134+D134)*E134,0),0)</f>
        <v>2349058</v>
      </c>
      <c r="G134" s="70"/>
      <c r="I134" s="51" t="s">
        <v>177</v>
      </c>
      <c r="J134" s="82">
        <v>469811.57183333335</v>
      </c>
      <c r="K134" s="82"/>
      <c r="L134" s="83">
        <v>5</v>
      </c>
      <c r="M134" s="54">
        <f t="shared" ref="M134:M143" si="46">IF(J134&lt;&gt;"",ROUND((J134+K134)*L134,0),0)</f>
        <v>2349058</v>
      </c>
      <c r="N134" s="70"/>
      <c r="P134" s="51" t="s">
        <v>177</v>
      </c>
      <c r="Q134" s="82">
        <v>469811.57183333335</v>
      </c>
      <c r="R134" s="82"/>
      <c r="S134" s="83">
        <v>5</v>
      </c>
      <c r="T134" s="54">
        <f t="shared" ref="T134:T143" si="47">IF(Q134&lt;&gt;"",ROUND((Q134+R134)*S134,0),0)</f>
        <v>2349058</v>
      </c>
      <c r="U134" s="70"/>
      <c r="W134" s="51" t="s">
        <v>177</v>
      </c>
      <c r="X134" s="82">
        <v>469811.57183333335</v>
      </c>
      <c r="Y134" s="82"/>
      <c r="Z134" s="83">
        <v>5</v>
      </c>
      <c r="AA134" s="54">
        <f t="shared" ref="AA134:AA143" si="48">IF(X134&lt;&gt;"",ROUND((X134+Y134)*Z134,0),0)</f>
        <v>2349058</v>
      </c>
      <c r="AB134" s="217"/>
      <c r="AD134" s="51" t="s">
        <v>177</v>
      </c>
      <c r="AE134" s="82">
        <v>469811.571833333</v>
      </c>
      <c r="AF134" s="82"/>
      <c r="AG134" s="83">
        <v>5</v>
      </c>
      <c r="AH134" s="54">
        <f t="shared" ref="AH134:AH143" si="49">IF(AE134&lt;&gt;"",ROUND((AE134+AF134)*AG134,0),0)</f>
        <v>2349058</v>
      </c>
      <c r="AI134" s="70"/>
      <c r="AK134" s="51" t="s">
        <v>177</v>
      </c>
      <c r="AL134" s="82">
        <v>469811.57183333335</v>
      </c>
      <c r="AM134" s="82"/>
      <c r="AN134" s="83">
        <v>5</v>
      </c>
      <c r="AO134" s="54">
        <f t="shared" ref="AO134:AO143" si="50">IF(AL134&lt;&gt;"",ROUND((AL134+AM134)*AN134,0),0)</f>
        <v>2349058</v>
      </c>
      <c r="AP134" s="70"/>
      <c r="AR134" s="51" t="s">
        <v>177</v>
      </c>
      <c r="AS134" s="82">
        <v>469811.57183333335</v>
      </c>
      <c r="AT134" s="82"/>
      <c r="AU134" s="83">
        <v>30</v>
      </c>
      <c r="AV134" s="54">
        <f t="shared" ref="AV134:AV143" si="51">IF(AS134&lt;&gt;"",ROUND((AS134+AT134)*AU134,0),0)</f>
        <v>14094347</v>
      </c>
      <c r="AW134" s="217"/>
      <c r="AY134" s="51" t="s">
        <v>177</v>
      </c>
      <c r="AZ134" s="82">
        <v>469811.57183333335</v>
      </c>
      <c r="BA134" s="82"/>
      <c r="BB134" s="83">
        <v>30</v>
      </c>
      <c r="BC134" s="54">
        <f t="shared" ref="BC134:BC143" si="52">IF(AZ134&lt;&gt;"",ROUND((AZ134+BA134)*BB134,0),0)</f>
        <v>14094347</v>
      </c>
      <c r="BD134" s="70"/>
      <c r="BF134" s="51" t="s">
        <v>177</v>
      </c>
      <c r="BG134" s="82">
        <v>469811.57183333335</v>
      </c>
      <c r="BH134" s="82"/>
      <c r="BI134" s="83">
        <v>30</v>
      </c>
      <c r="BJ134" s="54">
        <v>14094347</v>
      </c>
      <c r="BK134" s="70"/>
      <c r="BM134" s="51" t="s">
        <v>177</v>
      </c>
      <c r="BN134" s="82">
        <v>469811.57183333335</v>
      </c>
      <c r="BO134" s="82"/>
      <c r="BP134" s="83">
        <v>30</v>
      </c>
      <c r="BQ134" s="54">
        <f t="shared" ref="BQ134:BQ143" si="53">IF(BN134&lt;&gt;"",ROUND((BN134+BO134)*BP134,0),0)</f>
        <v>14094347</v>
      </c>
      <c r="BR134" s="70"/>
      <c r="BT134" s="51" t="s">
        <v>177</v>
      </c>
      <c r="BU134" s="82">
        <v>469811.57183333335</v>
      </c>
      <c r="BV134" s="82"/>
      <c r="BW134" s="83">
        <v>30</v>
      </c>
      <c r="BX134" s="54">
        <f t="shared" ref="BX134:BX143" si="54">IF(BU134&lt;&gt;"",ROUND((BU134+BV134)*BW134,0),0)</f>
        <v>14094347</v>
      </c>
      <c r="BY134" s="70"/>
      <c r="CA134" s="51" t="s">
        <v>177</v>
      </c>
      <c r="CB134" s="82">
        <v>469811.57183333335</v>
      </c>
      <c r="CC134" s="82"/>
      <c r="CD134" s="83">
        <v>30</v>
      </c>
      <c r="CE134" s="54">
        <f t="shared" ref="CE134:CE143" si="55">IF(CB134&lt;&gt;"",ROUND((CB134+CC134)*CD134,0),0)</f>
        <v>14094347</v>
      </c>
      <c r="CF134" s="70"/>
      <c r="CH134" s="51" t="s">
        <v>177</v>
      </c>
      <c r="CI134" s="82">
        <v>469811.57183333335</v>
      </c>
      <c r="CJ134" s="82"/>
      <c r="CK134" s="83">
        <v>30</v>
      </c>
      <c r="CL134" s="54">
        <f t="shared" ref="CL134:CL143" si="56">IF(CI134&lt;&gt;"",ROUND((CI134+CJ134)*CK134,0),0)</f>
        <v>14094347</v>
      </c>
      <c r="CM134" s="70"/>
      <c r="CO134" s="51" t="s">
        <v>177</v>
      </c>
      <c r="CP134" s="82">
        <v>469811.57183333335</v>
      </c>
      <c r="CQ134" s="82"/>
      <c r="CR134" s="83">
        <v>30</v>
      </c>
      <c r="CS134" s="54">
        <f t="shared" ref="CS134:CS143" si="57">IF(CP134&lt;&gt;"",ROUND((CP134+CQ134)*CR134,0),0)</f>
        <v>14094347</v>
      </c>
      <c r="CT134" s="70"/>
      <c r="CV134" s="51" t="s">
        <v>177</v>
      </c>
      <c r="CW134" s="82">
        <v>469811.57183333335</v>
      </c>
      <c r="CX134" s="82"/>
      <c r="CY134" s="83">
        <v>30</v>
      </c>
      <c r="CZ134" s="54">
        <f t="shared" ref="CZ134:CZ141" si="58">IF(CW134&lt;&gt;"",ROUND((CW134+CX134)*CY134,0),0)</f>
        <v>14094347</v>
      </c>
      <c r="DA134" s="70"/>
    </row>
    <row r="135" spans="2:105">
      <c r="B135" s="51" t="s">
        <v>178</v>
      </c>
      <c r="C135" s="82">
        <v>665514.70799999998</v>
      </c>
      <c r="D135" s="71"/>
      <c r="E135" s="83">
        <v>5</v>
      </c>
      <c r="F135" s="54">
        <f t="shared" si="45"/>
        <v>3327574</v>
      </c>
      <c r="G135" s="70"/>
      <c r="I135" s="51" t="s">
        <v>178</v>
      </c>
      <c r="J135" s="82">
        <v>665514.70799999998</v>
      </c>
      <c r="K135" s="71"/>
      <c r="L135" s="83">
        <v>5</v>
      </c>
      <c r="M135" s="54">
        <f t="shared" si="46"/>
        <v>3327574</v>
      </c>
      <c r="N135" s="70"/>
      <c r="P135" s="51" t="s">
        <v>178</v>
      </c>
      <c r="Q135" s="82">
        <v>665514.70799999998</v>
      </c>
      <c r="R135" s="71"/>
      <c r="S135" s="83">
        <v>5</v>
      </c>
      <c r="T135" s="54">
        <f t="shared" si="47"/>
        <v>3327574</v>
      </c>
      <c r="U135" s="70"/>
      <c r="W135" s="51" t="s">
        <v>178</v>
      </c>
      <c r="X135" s="82">
        <v>665514.70799999998</v>
      </c>
      <c r="Y135" s="71"/>
      <c r="Z135" s="83">
        <v>5</v>
      </c>
      <c r="AA135" s="54">
        <f t="shared" si="48"/>
        <v>3327574</v>
      </c>
      <c r="AB135" s="217"/>
      <c r="AD135" s="51" t="s">
        <v>178</v>
      </c>
      <c r="AE135" s="82">
        <v>665514.70799999998</v>
      </c>
      <c r="AF135" s="71"/>
      <c r="AG135" s="83">
        <v>5</v>
      </c>
      <c r="AH135" s="54">
        <f t="shared" si="49"/>
        <v>3327574</v>
      </c>
      <c r="AI135" s="70"/>
      <c r="AK135" s="51" t="s">
        <v>178</v>
      </c>
      <c r="AL135" s="82">
        <v>665514.70799999998</v>
      </c>
      <c r="AM135" s="71"/>
      <c r="AN135" s="83">
        <v>5</v>
      </c>
      <c r="AO135" s="54">
        <f t="shared" si="50"/>
        <v>3327574</v>
      </c>
      <c r="AP135" s="70"/>
      <c r="AR135" s="51" t="s">
        <v>178</v>
      </c>
      <c r="AS135" s="82">
        <v>665514.70799999998</v>
      </c>
      <c r="AT135" s="71"/>
      <c r="AU135" s="83">
        <v>30</v>
      </c>
      <c r="AV135" s="54">
        <f t="shared" si="51"/>
        <v>19965441</v>
      </c>
      <c r="AW135" s="217"/>
      <c r="AY135" s="51" t="s">
        <v>178</v>
      </c>
      <c r="AZ135" s="82">
        <v>665514.70799999998</v>
      </c>
      <c r="BA135" s="71"/>
      <c r="BB135" s="83">
        <v>30</v>
      </c>
      <c r="BC135" s="54">
        <f t="shared" si="52"/>
        <v>19965441</v>
      </c>
      <c r="BD135" s="70"/>
      <c r="BF135" s="51" t="s">
        <v>178</v>
      </c>
      <c r="BG135" s="82">
        <v>665514.70799999998</v>
      </c>
      <c r="BH135" s="71"/>
      <c r="BI135" s="83">
        <v>30</v>
      </c>
      <c r="BJ135" s="54">
        <v>19965441</v>
      </c>
      <c r="BK135" s="70"/>
      <c r="BM135" s="51" t="s">
        <v>178</v>
      </c>
      <c r="BN135" s="82">
        <v>665514.70799999998</v>
      </c>
      <c r="BO135" s="71"/>
      <c r="BP135" s="83">
        <v>30</v>
      </c>
      <c r="BQ135" s="54">
        <f t="shared" si="53"/>
        <v>19965441</v>
      </c>
      <c r="BR135" s="70"/>
      <c r="BT135" s="51" t="s">
        <v>178</v>
      </c>
      <c r="BU135" s="82">
        <v>665514.70799999998</v>
      </c>
      <c r="BV135" s="71"/>
      <c r="BW135" s="83">
        <v>30</v>
      </c>
      <c r="BX135" s="54">
        <f t="shared" si="54"/>
        <v>19965441</v>
      </c>
      <c r="BY135" s="70"/>
      <c r="CA135" s="51" t="s">
        <v>178</v>
      </c>
      <c r="CB135" s="82">
        <v>665514.70799999998</v>
      </c>
      <c r="CC135" s="71"/>
      <c r="CD135" s="83">
        <v>30</v>
      </c>
      <c r="CE135" s="54">
        <f t="shared" si="55"/>
        <v>19965441</v>
      </c>
      <c r="CF135" s="70"/>
      <c r="CH135" s="51" t="s">
        <v>178</v>
      </c>
      <c r="CI135" s="82">
        <v>665514.70799999998</v>
      </c>
      <c r="CJ135" s="71"/>
      <c r="CK135" s="83">
        <v>30</v>
      </c>
      <c r="CL135" s="54">
        <f t="shared" si="56"/>
        <v>19965441</v>
      </c>
      <c r="CM135" s="70"/>
      <c r="CO135" s="51" t="s">
        <v>178</v>
      </c>
      <c r="CP135" s="82">
        <v>665514.70799999998</v>
      </c>
      <c r="CQ135" s="71"/>
      <c r="CR135" s="83">
        <v>30</v>
      </c>
      <c r="CS135" s="54">
        <f t="shared" si="57"/>
        <v>19965441</v>
      </c>
      <c r="CT135" s="70"/>
      <c r="CV135" s="51" t="s">
        <v>178</v>
      </c>
      <c r="CW135" s="82">
        <v>665514.70799999998</v>
      </c>
      <c r="CX135" s="71"/>
      <c r="CY135" s="83">
        <v>30</v>
      </c>
      <c r="CZ135" s="54">
        <f t="shared" si="58"/>
        <v>19965441</v>
      </c>
      <c r="DA135" s="70"/>
    </row>
    <row r="136" spans="2:105">
      <c r="B136" s="51" t="s">
        <v>179</v>
      </c>
      <c r="C136" s="82">
        <v>469811.57183333335</v>
      </c>
      <c r="D136" s="71"/>
      <c r="E136" s="83">
        <v>5</v>
      </c>
      <c r="F136" s="54">
        <f t="shared" si="45"/>
        <v>2349058</v>
      </c>
      <c r="G136" s="70"/>
      <c r="I136" s="51" t="s">
        <v>179</v>
      </c>
      <c r="J136" s="82">
        <v>469811.57183333335</v>
      </c>
      <c r="K136" s="71"/>
      <c r="L136" s="83">
        <v>5</v>
      </c>
      <c r="M136" s="54">
        <f t="shared" si="46"/>
        <v>2349058</v>
      </c>
      <c r="N136" s="70"/>
      <c r="P136" s="51" t="s">
        <v>179</v>
      </c>
      <c r="Q136" s="82">
        <v>469811.57183333335</v>
      </c>
      <c r="R136" s="71"/>
      <c r="S136" s="83">
        <v>5</v>
      </c>
      <c r="T136" s="54">
        <f t="shared" si="47"/>
        <v>2349058</v>
      </c>
      <c r="U136" s="70"/>
      <c r="W136" s="51" t="s">
        <v>179</v>
      </c>
      <c r="X136" s="82">
        <v>469811.57183333335</v>
      </c>
      <c r="Y136" s="71"/>
      <c r="Z136" s="83">
        <v>5</v>
      </c>
      <c r="AA136" s="54">
        <f t="shared" si="48"/>
        <v>2349058</v>
      </c>
      <c r="AB136" s="217"/>
      <c r="AD136" s="51" t="s">
        <v>179</v>
      </c>
      <c r="AE136" s="82">
        <v>469811.57183333335</v>
      </c>
      <c r="AF136" s="71"/>
      <c r="AG136" s="83">
        <v>5</v>
      </c>
      <c r="AH136" s="54">
        <f t="shared" si="49"/>
        <v>2349058</v>
      </c>
      <c r="AI136" s="70"/>
      <c r="AK136" s="51" t="s">
        <v>179</v>
      </c>
      <c r="AL136" s="82">
        <v>469811.57183333335</v>
      </c>
      <c r="AM136" s="71"/>
      <c r="AN136" s="83">
        <v>5</v>
      </c>
      <c r="AO136" s="54">
        <f t="shared" si="50"/>
        <v>2349058</v>
      </c>
      <c r="AP136" s="70"/>
      <c r="AR136" s="51" t="s">
        <v>179</v>
      </c>
      <c r="AS136" s="82">
        <v>469811.57183333335</v>
      </c>
      <c r="AT136" s="71"/>
      <c r="AU136" s="83">
        <v>30</v>
      </c>
      <c r="AV136" s="54">
        <f t="shared" si="51"/>
        <v>14094347</v>
      </c>
      <c r="AW136" s="217"/>
      <c r="AY136" s="51" t="s">
        <v>179</v>
      </c>
      <c r="AZ136" s="82">
        <v>469811.57183333335</v>
      </c>
      <c r="BA136" s="71"/>
      <c r="BB136" s="83">
        <v>30</v>
      </c>
      <c r="BC136" s="54">
        <f t="shared" si="52"/>
        <v>14094347</v>
      </c>
      <c r="BD136" s="70"/>
      <c r="BF136" s="51" t="s">
        <v>179</v>
      </c>
      <c r="BG136" s="82">
        <v>469811.57183333335</v>
      </c>
      <c r="BH136" s="71"/>
      <c r="BI136" s="83">
        <v>30</v>
      </c>
      <c r="BJ136" s="54">
        <v>14094347</v>
      </c>
      <c r="BK136" s="70"/>
      <c r="BM136" s="51" t="s">
        <v>179</v>
      </c>
      <c r="BN136" s="82">
        <v>469811.57183333335</v>
      </c>
      <c r="BO136" s="71"/>
      <c r="BP136" s="83">
        <v>30</v>
      </c>
      <c r="BQ136" s="54">
        <f t="shared" si="53"/>
        <v>14094347</v>
      </c>
      <c r="BR136" s="70"/>
      <c r="BT136" s="51" t="s">
        <v>179</v>
      </c>
      <c r="BU136" s="82">
        <v>469811.57183333335</v>
      </c>
      <c r="BV136" s="71"/>
      <c r="BW136" s="83">
        <v>30</v>
      </c>
      <c r="BX136" s="54">
        <f t="shared" si="54"/>
        <v>14094347</v>
      </c>
      <c r="BY136" s="70"/>
      <c r="CA136" s="51" t="s">
        <v>179</v>
      </c>
      <c r="CB136" s="82">
        <v>469811.57183333335</v>
      </c>
      <c r="CC136" s="71"/>
      <c r="CD136" s="83">
        <v>30</v>
      </c>
      <c r="CE136" s="54">
        <f t="shared" si="55"/>
        <v>14094347</v>
      </c>
      <c r="CF136" s="70"/>
      <c r="CH136" s="51" t="s">
        <v>179</v>
      </c>
      <c r="CI136" s="82">
        <v>469811.57183333335</v>
      </c>
      <c r="CJ136" s="71"/>
      <c r="CK136" s="83">
        <v>30</v>
      </c>
      <c r="CL136" s="54">
        <f t="shared" si="56"/>
        <v>14094347</v>
      </c>
      <c r="CM136" s="70"/>
      <c r="CO136" s="51" t="s">
        <v>179</v>
      </c>
      <c r="CP136" s="82">
        <v>469811.57183333335</v>
      </c>
      <c r="CQ136" s="71"/>
      <c r="CR136" s="83">
        <v>30</v>
      </c>
      <c r="CS136" s="54">
        <f t="shared" si="57"/>
        <v>14094347</v>
      </c>
      <c r="CT136" s="70"/>
      <c r="CV136" s="51" t="s">
        <v>179</v>
      </c>
      <c r="CW136" s="82">
        <v>469811.57183333335</v>
      </c>
      <c r="CX136" s="71"/>
      <c r="CY136" s="83">
        <v>30</v>
      </c>
      <c r="CZ136" s="54">
        <f t="shared" si="58"/>
        <v>14094347</v>
      </c>
      <c r="DA136" s="70"/>
    </row>
    <row r="137" spans="2:105">
      <c r="B137" s="51" t="s">
        <v>180</v>
      </c>
      <c r="C137" s="82">
        <v>176256.86783333335</v>
      </c>
      <c r="D137" s="71"/>
      <c r="E137" s="83">
        <v>5</v>
      </c>
      <c r="F137" s="54">
        <f t="shared" si="45"/>
        <v>881284</v>
      </c>
      <c r="G137" s="70"/>
      <c r="I137" s="51" t="s">
        <v>180</v>
      </c>
      <c r="J137" s="82">
        <v>176256.86783333335</v>
      </c>
      <c r="K137" s="71"/>
      <c r="L137" s="83">
        <v>5</v>
      </c>
      <c r="M137" s="54">
        <f t="shared" si="46"/>
        <v>881284</v>
      </c>
      <c r="N137" s="70"/>
      <c r="P137" s="51" t="s">
        <v>180</v>
      </c>
      <c r="Q137" s="82">
        <v>176256.86783333335</v>
      </c>
      <c r="R137" s="71"/>
      <c r="S137" s="83">
        <v>5</v>
      </c>
      <c r="T137" s="54">
        <f t="shared" si="47"/>
        <v>881284</v>
      </c>
      <c r="U137" s="70"/>
      <c r="W137" s="51" t="s">
        <v>180</v>
      </c>
      <c r="X137" s="82">
        <v>176256.86783333335</v>
      </c>
      <c r="Y137" s="71"/>
      <c r="Z137" s="83">
        <v>5</v>
      </c>
      <c r="AA137" s="54">
        <f t="shared" si="48"/>
        <v>881284</v>
      </c>
      <c r="AB137" s="217"/>
      <c r="AD137" s="51" t="s">
        <v>180</v>
      </c>
      <c r="AE137" s="82">
        <v>176256.86783333335</v>
      </c>
      <c r="AF137" s="71"/>
      <c r="AG137" s="83">
        <v>5</v>
      </c>
      <c r="AH137" s="54">
        <f t="shared" si="49"/>
        <v>881284</v>
      </c>
      <c r="AI137" s="70"/>
      <c r="AK137" s="51" t="s">
        <v>180</v>
      </c>
      <c r="AL137" s="82">
        <v>176256.86783333335</v>
      </c>
      <c r="AM137" s="71"/>
      <c r="AN137" s="83">
        <v>5</v>
      </c>
      <c r="AO137" s="54">
        <f t="shared" si="50"/>
        <v>881284</v>
      </c>
      <c r="AP137" s="70"/>
      <c r="AR137" s="51" t="s">
        <v>180</v>
      </c>
      <c r="AS137" s="82">
        <v>176256.86783333335</v>
      </c>
      <c r="AT137" s="71"/>
      <c r="AU137" s="83">
        <v>240</v>
      </c>
      <c r="AV137" s="54">
        <f t="shared" si="51"/>
        <v>42301648</v>
      </c>
      <c r="AW137" s="217"/>
      <c r="AY137" s="51" t="s">
        <v>180</v>
      </c>
      <c r="AZ137" s="82">
        <v>176256.86783333335</v>
      </c>
      <c r="BA137" s="71"/>
      <c r="BB137" s="83">
        <v>240</v>
      </c>
      <c r="BC137" s="54">
        <f t="shared" si="52"/>
        <v>42301648</v>
      </c>
      <c r="BD137" s="70"/>
      <c r="BF137" s="51" t="s">
        <v>180</v>
      </c>
      <c r="BG137" s="82">
        <v>176256.86783333335</v>
      </c>
      <c r="BH137" s="71"/>
      <c r="BI137" s="83">
        <v>240</v>
      </c>
      <c r="BJ137" s="54">
        <v>42301648</v>
      </c>
      <c r="BK137" s="70"/>
      <c r="BM137" s="51" t="s">
        <v>180</v>
      </c>
      <c r="BN137" s="82">
        <v>176256.86783333335</v>
      </c>
      <c r="BO137" s="71"/>
      <c r="BP137" s="83">
        <v>240</v>
      </c>
      <c r="BQ137" s="54">
        <f t="shared" si="53"/>
        <v>42301648</v>
      </c>
      <c r="BR137" s="70"/>
      <c r="BT137" s="51" t="s">
        <v>180</v>
      </c>
      <c r="BU137" s="82">
        <v>176256.86783333335</v>
      </c>
      <c r="BV137" s="71"/>
      <c r="BW137" s="83">
        <v>240</v>
      </c>
      <c r="BX137" s="54">
        <f t="shared" si="54"/>
        <v>42301648</v>
      </c>
      <c r="BY137" s="70"/>
      <c r="CA137" s="51" t="s">
        <v>180</v>
      </c>
      <c r="CB137" s="82">
        <v>176256.86783333335</v>
      </c>
      <c r="CC137" s="71"/>
      <c r="CD137" s="83">
        <v>240</v>
      </c>
      <c r="CE137" s="54">
        <f t="shared" si="55"/>
        <v>42301648</v>
      </c>
      <c r="CF137" s="70"/>
      <c r="CH137" s="51" t="s">
        <v>180</v>
      </c>
      <c r="CI137" s="82">
        <v>176256.86783333335</v>
      </c>
      <c r="CJ137" s="71"/>
      <c r="CK137" s="83">
        <v>240</v>
      </c>
      <c r="CL137" s="54">
        <f t="shared" si="56"/>
        <v>42301648</v>
      </c>
      <c r="CM137" s="70"/>
      <c r="CO137" s="51" t="s">
        <v>180</v>
      </c>
      <c r="CP137" s="82">
        <v>176256.86783333335</v>
      </c>
      <c r="CQ137" s="71"/>
      <c r="CR137" s="83">
        <v>240</v>
      </c>
      <c r="CS137" s="54">
        <f t="shared" si="57"/>
        <v>42301648</v>
      </c>
      <c r="CT137" s="70"/>
      <c r="CV137" s="51" t="s">
        <v>180</v>
      </c>
      <c r="CW137" s="82">
        <v>176256.86783333335</v>
      </c>
      <c r="CX137" s="71"/>
      <c r="CY137" s="83">
        <v>240</v>
      </c>
      <c r="CZ137" s="54">
        <f t="shared" si="58"/>
        <v>42301648</v>
      </c>
      <c r="DA137" s="70"/>
    </row>
    <row r="138" spans="2:105">
      <c r="B138" s="51" t="s">
        <v>181</v>
      </c>
      <c r="C138" s="82">
        <v>1448327.2521666668</v>
      </c>
      <c r="D138" s="71"/>
      <c r="E138" s="83">
        <v>5</v>
      </c>
      <c r="F138" s="54">
        <f t="shared" si="45"/>
        <v>7241636</v>
      </c>
      <c r="G138" s="70"/>
      <c r="I138" s="51" t="s">
        <v>181</v>
      </c>
      <c r="J138" s="82">
        <v>1448327.2521666668</v>
      </c>
      <c r="K138" s="71"/>
      <c r="L138" s="83">
        <v>5</v>
      </c>
      <c r="M138" s="54">
        <f t="shared" si="46"/>
        <v>7241636</v>
      </c>
      <c r="N138" s="70"/>
      <c r="P138" s="51" t="s">
        <v>181</v>
      </c>
      <c r="Q138" s="82">
        <v>1448327.2521666668</v>
      </c>
      <c r="R138" s="71"/>
      <c r="S138" s="83">
        <v>5</v>
      </c>
      <c r="T138" s="54">
        <f t="shared" si="47"/>
        <v>7241636</v>
      </c>
      <c r="U138" s="70"/>
      <c r="W138" s="51" t="s">
        <v>181</v>
      </c>
      <c r="X138" s="82">
        <v>1448327.2521666668</v>
      </c>
      <c r="Y138" s="71"/>
      <c r="Z138" s="83">
        <v>5</v>
      </c>
      <c r="AA138" s="54">
        <f t="shared" si="48"/>
        <v>7241636</v>
      </c>
      <c r="AB138" s="217"/>
      <c r="AD138" s="51" t="s">
        <v>181</v>
      </c>
      <c r="AE138" s="82">
        <v>1448327.2521666668</v>
      </c>
      <c r="AF138" s="71"/>
      <c r="AG138" s="83">
        <v>5</v>
      </c>
      <c r="AH138" s="54">
        <f t="shared" si="49"/>
        <v>7241636</v>
      </c>
      <c r="AI138" s="70"/>
      <c r="AK138" s="51" t="s">
        <v>181</v>
      </c>
      <c r="AL138" s="82">
        <v>1448327.2521666668</v>
      </c>
      <c r="AM138" s="71"/>
      <c r="AN138" s="83">
        <v>5</v>
      </c>
      <c r="AO138" s="54">
        <f t="shared" si="50"/>
        <v>7241636</v>
      </c>
      <c r="AP138" s="70"/>
      <c r="AR138" s="51" t="s">
        <v>181</v>
      </c>
      <c r="AS138" s="82">
        <v>1448327.2521666668</v>
      </c>
      <c r="AT138" s="71"/>
      <c r="AU138" s="83">
        <v>15</v>
      </c>
      <c r="AV138" s="54">
        <f t="shared" si="51"/>
        <v>21724909</v>
      </c>
      <c r="AW138" s="217"/>
      <c r="AY138" s="51" t="s">
        <v>181</v>
      </c>
      <c r="AZ138" s="82">
        <v>1448327.2521666668</v>
      </c>
      <c r="BA138" s="71"/>
      <c r="BB138" s="83">
        <v>15</v>
      </c>
      <c r="BC138" s="54">
        <f t="shared" si="52"/>
        <v>21724909</v>
      </c>
      <c r="BD138" s="70"/>
      <c r="BF138" s="51" t="s">
        <v>181</v>
      </c>
      <c r="BG138" s="82">
        <v>1448327.2521666668</v>
      </c>
      <c r="BH138" s="71"/>
      <c r="BI138" s="83">
        <v>15</v>
      </c>
      <c r="BJ138" s="54">
        <v>21724909</v>
      </c>
      <c r="BK138" s="70"/>
      <c r="BM138" s="51" t="s">
        <v>181</v>
      </c>
      <c r="BN138" s="82">
        <v>1448327.2521666668</v>
      </c>
      <c r="BO138" s="71"/>
      <c r="BP138" s="83">
        <v>15</v>
      </c>
      <c r="BQ138" s="54">
        <f t="shared" si="53"/>
        <v>21724909</v>
      </c>
      <c r="BR138" s="70"/>
      <c r="BT138" s="51" t="s">
        <v>181</v>
      </c>
      <c r="BU138" s="82">
        <v>1448327.2521666668</v>
      </c>
      <c r="BV138" s="71"/>
      <c r="BW138" s="83">
        <v>15</v>
      </c>
      <c r="BX138" s="54">
        <f t="shared" si="54"/>
        <v>21724909</v>
      </c>
      <c r="BY138" s="70"/>
      <c r="CA138" s="51" t="s">
        <v>181</v>
      </c>
      <c r="CB138" s="82">
        <v>1448327.2521666668</v>
      </c>
      <c r="CC138" s="71"/>
      <c r="CD138" s="83">
        <v>15</v>
      </c>
      <c r="CE138" s="54">
        <f t="shared" si="55"/>
        <v>21724909</v>
      </c>
      <c r="CF138" s="70"/>
      <c r="CH138" s="51" t="s">
        <v>181</v>
      </c>
      <c r="CI138" s="82">
        <v>1448327.2521666668</v>
      </c>
      <c r="CJ138" s="71"/>
      <c r="CK138" s="83">
        <v>15</v>
      </c>
      <c r="CL138" s="54">
        <f t="shared" si="56"/>
        <v>21724909</v>
      </c>
      <c r="CM138" s="70"/>
      <c r="CO138" s="51" t="s">
        <v>181</v>
      </c>
      <c r="CP138" s="82">
        <v>1448327.2521666668</v>
      </c>
      <c r="CQ138" s="71"/>
      <c r="CR138" s="83">
        <v>15</v>
      </c>
      <c r="CS138" s="54">
        <f t="shared" si="57"/>
        <v>21724909</v>
      </c>
      <c r="CT138" s="70"/>
      <c r="CV138" s="51" t="s">
        <v>181</v>
      </c>
      <c r="CW138" s="82">
        <v>1448327.2521666668</v>
      </c>
      <c r="CX138" s="71"/>
      <c r="CY138" s="83">
        <v>15</v>
      </c>
      <c r="CZ138" s="54">
        <f t="shared" si="58"/>
        <v>21724909</v>
      </c>
      <c r="DA138" s="70"/>
    </row>
    <row r="139" spans="2:105">
      <c r="B139" s="51" t="s">
        <v>182</v>
      </c>
      <c r="C139" s="82">
        <v>567663.14016666659</v>
      </c>
      <c r="D139" s="71"/>
      <c r="E139" s="83">
        <v>5</v>
      </c>
      <c r="F139" s="54">
        <f t="shared" si="45"/>
        <v>2838316</v>
      </c>
      <c r="G139" s="70"/>
      <c r="I139" s="51" t="s">
        <v>182</v>
      </c>
      <c r="J139" s="82">
        <v>567663.14016666659</v>
      </c>
      <c r="K139" s="71"/>
      <c r="L139" s="83">
        <v>5</v>
      </c>
      <c r="M139" s="54">
        <f t="shared" si="46"/>
        <v>2838316</v>
      </c>
      <c r="N139" s="70"/>
      <c r="P139" s="51" t="s">
        <v>182</v>
      </c>
      <c r="Q139" s="82">
        <v>567663.14016666659</v>
      </c>
      <c r="R139" s="71"/>
      <c r="S139" s="83">
        <v>5</v>
      </c>
      <c r="T139" s="54">
        <f t="shared" si="47"/>
        <v>2838316</v>
      </c>
      <c r="U139" s="70"/>
      <c r="W139" s="51" t="s">
        <v>182</v>
      </c>
      <c r="X139" s="82">
        <v>567663.14016666659</v>
      </c>
      <c r="Y139" s="71"/>
      <c r="Z139" s="83">
        <v>5</v>
      </c>
      <c r="AA139" s="54">
        <f t="shared" si="48"/>
        <v>2838316</v>
      </c>
      <c r="AB139" s="217"/>
      <c r="AD139" s="51" t="s">
        <v>182</v>
      </c>
      <c r="AE139" s="82">
        <v>567663.14016666659</v>
      </c>
      <c r="AF139" s="71"/>
      <c r="AG139" s="83">
        <v>5</v>
      </c>
      <c r="AH139" s="54">
        <f t="shared" si="49"/>
        <v>2838316</v>
      </c>
      <c r="AI139" s="70"/>
      <c r="AK139" s="51" t="s">
        <v>182</v>
      </c>
      <c r="AL139" s="82">
        <v>567663.14016666659</v>
      </c>
      <c r="AM139" s="71"/>
      <c r="AN139" s="83">
        <v>5</v>
      </c>
      <c r="AO139" s="54">
        <f t="shared" si="50"/>
        <v>2838316</v>
      </c>
      <c r="AP139" s="70"/>
      <c r="AR139" s="51" t="s">
        <v>182</v>
      </c>
      <c r="AS139" s="82">
        <v>567663.14016666659</v>
      </c>
      <c r="AT139" s="71"/>
      <c r="AU139" s="83">
        <v>30</v>
      </c>
      <c r="AV139" s="54">
        <f t="shared" si="51"/>
        <v>17029894</v>
      </c>
      <c r="AW139" s="217"/>
      <c r="AY139" s="51" t="s">
        <v>182</v>
      </c>
      <c r="AZ139" s="82">
        <v>567663.14016666659</v>
      </c>
      <c r="BA139" s="71"/>
      <c r="BB139" s="83">
        <v>30</v>
      </c>
      <c r="BC139" s="54">
        <f t="shared" si="52"/>
        <v>17029894</v>
      </c>
      <c r="BD139" s="70"/>
      <c r="BF139" s="51" t="s">
        <v>182</v>
      </c>
      <c r="BG139" s="82">
        <v>567663.14016666659</v>
      </c>
      <c r="BH139" s="71"/>
      <c r="BI139" s="83">
        <v>30</v>
      </c>
      <c r="BJ139" s="54">
        <v>17029894</v>
      </c>
      <c r="BK139" s="70"/>
      <c r="BM139" s="51" t="s">
        <v>182</v>
      </c>
      <c r="BN139" s="82">
        <v>567663.14016666659</v>
      </c>
      <c r="BO139" s="71"/>
      <c r="BP139" s="83">
        <v>30</v>
      </c>
      <c r="BQ139" s="54">
        <f t="shared" si="53"/>
        <v>17029894</v>
      </c>
      <c r="BR139" s="70"/>
      <c r="BT139" s="51" t="s">
        <v>182</v>
      </c>
      <c r="BU139" s="82">
        <v>567663.14016666659</v>
      </c>
      <c r="BV139" s="71"/>
      <c r="BW139" s="83">
        <v>30</v>
      </c>
      <c r="BX139" s="54">
        <f t="shared" si="54"/>
        <v>17029894</v>
      </c>
      <c r="BY139" s="70"/>
      <c r="CA139" s="51" t="s">
        <v>182</v>
      </c>
      <c r="CB139" s="82">
        <v>567663.14016666659</v>
      </c>
      <c r="CC139" s="71"/>
      <c r="CD139" s="83">
        <v>30</v>
      </c>
      <c r="CE139" s="54">
        <f t="shared" si="55"/>
        <v>17029894</v>
      </c>
      <c r="CF139" s="70"/>
      <c r="CH139" s="51" t="s">
        <v>182</v>
      </c>
      <c r="CI139" s="82">
        <v>567663.14016666659</v>
      </c>
      <c r="CJ139" s="71"/>
      <c r="CK139" s="83">
        <v>30</v>
      </c>
      <c r="CL139" s="54">
        <f t="shared" si="56"/>
        <v>17029894</v>
      </c>
      <c r="CM139" s="70"/>
      <c r="CO139" s="51" t="s">
        <v>182</v>
      </c>
      <c r="CP139" s="82">
        <v>567663.14016666659</v>
      </c>
      <c r="CQ139" s="71"/>
      <c r="CR139" s="83">
        <v>30</v>
      </c>
      <c r="CS139" s="54">
        <f t="shared" si="57"/>
        <v>17029894</v>
      </c>
      <c r="CT139" s="70"/>
      <c r="CV139" s="51" t="s">
        <v>182</v>
      </c>
      <c r="CW139" s="82">
        <v>567663.14016666659</v>
      </c>
      <c r="CX139" s="71"/>
      <c r="CY139" s="83">
        <v>30</v>
      </c>
      <c r="CZ139" s="54">
        <f t="shared" si="58"/>
        <v>17029894</v>
      </c>
      <c r="DA139" s="70"/>
    </row>
    <row r="140" spans="2:105">
      <c r="B140" s="51" t="s">
        <v>183</v>
      </c>
      <c r="C140" s="82">
        <v>567663.14016666659</v>
      </c>
      <c r="D140" s="71"/>
      <c r="E140" s="83">
        <v>5</v>
      </c>
      <c r="F140" s="54">
        <f t="shared" si="45"/>
        <v>2838316</v>
      </c>
      <c r="G140" s="70"/>
      <c r="I140" s="51" t="s">
        <v>183</v>
      </c>
      <c r="J140" s="82">
        <v>567663.14016666659</v>
      </c>
      <c r="K140" s="71"/>
      <c r="L140" s="83">
        <v>5</v>
      </c>
      <c r="M140" s="54">
        <f t="shared" si="46"/>
        <v>2838316</v>
      </c>
      <c r="N140" s="70"/>
      <c r="P140" s="51" t="s">
        <v>183</v>
      </c>
      <c r="Q140" s="82">
        <v>567663.14016666659</v>
      </c>
      <c r="R140" s="71"/>
      <c r="S140" s="83">
        <v>5</v>
      </c>
      <c r="T140" s="54">
        <f t="shared" si="47"/>
        <v>2838316</v>
      </c>
      <c r="U140" s="70"/>
      <c r="W140" s="51" t="s">
        <v>183</v>
      </c>
      <c r="X140" s="82">
        <v>567663.14016666659</v>
      </c>
      <c r="Y140" s="71"/>
      <c r="Z140" s="83">
        <v>5</v>
      </c>
      <c r="AA140" s="54">
        <f t="shared" si="48"/>
        <v>2838316</v>
      </c>
      <c r="AB140" s="217"/>
      <c r="AD140" s="51" t="s">
        <v>183</v>
      </c>
      <c r="AE140" s="82">
        <v>567663.14016666659</v>
      </c>
      <c r="AF140" s="71"/>
      <c r="AG140" s="83">
        <v>5</v>
      </c>
      <c r="AH140" s="54">
        <f t="shared" si="49"/>
        <v>2838316</v>
      </c>
      <c r="AI140" s="70"/>
      <c r="AK140" s="51" t="s">
        <v>183</v>
      </c>
      <c r="AL140" s="82">
        <v>567663.14016666659</v>
      </c>
      <c r="AM140" s="71"/>
      <c r="AN140" s="83">
        <v>5</v>
      </c>
      <c r="AO140" s="54">
        <f t="shared" si="50"/>
        <v>2838316</v>
      </c>
      <c r="AP140" s="70"/>
      <c r="AR140" s="51" t="s">
        <v>183</v>
      </c>
      <c r="AS140" s="82">
        <v>567663.14016666659</v>
      </c>
      <c r="AT140" s="71"/>
      <c r="AU140" s="83">
        <v>5</v>
      </c>
      <c r="AV140" s="54">
        <f t="shared" si="51"/>
        <v>2838316</v>
      </c>
      <c r="AW140" s="217"/>
      <c r="AY140" s="51" t="s">
        <v>183</v>
      </c>
      <c r="AZ140" s="82">
        <v>567663.14016666659</v>
      </c>
      <c r="BA140" s="71"/>
      <c r="BB140" s="83">
        <v>5</v>
      </c>
      <c r="BC140" s="54">
        <f t="shared" si="52"/>
        <v>2838316</v>
      </c>
      <c r="BD140" s="70"/>
      <c r="BF140" s="51" t="s">
        <v>183</v>
      </c>
      <c r="BG140" s="82">
        <v>567663.14016666659</v>
      </c>
      <c r="BH140" s="71"/>
      <c r="BI140" s="83">
        <v>5</v>
      </c>
      <c r="BJ140" s="54">
        <v>2838316</v>
      </c>
      <c r="BK140" s="70"/>
      <c r="BM140" s="51" t="s">
        <v>183</v>
      </c>
      <c r="BN140" s="82">
        <v>567663.14016666659</v>
      </c>
      <c r="BO140" s="71"/>
      <c r="BP140" s="83">
        <v>5</v>
      </c>
      <c r="BQ140" s="54">
        <f t="shared" si="53"/>
        <v>2838316</v>
      </c>
      <c r="BR140" s="70"/>
      <c r="BT140" s="51" t="s">
        <v>183</v>
      </c>
      <c r="BU140" s="82">
        <v>567663.14016666659</v>
      </c>
      <c r="BV140" s="71"/>
      <c r="BW140" s="83">
        <v>5</v>
      </c>
      <c r="BX140" s="54">
        <f t="shared" si="54"/>
        <v>2838316</v>
      </c>
      <c r="BY140" s="70"/>
      <c r="CA140" s="51" t="s">
        <v>183</v>
      </c>
      <c r="CB140" s="82">
        <v>567663.14016666659</v>
      </c>
      <c r="CC140" s="71"/>
      <c r="CD140" s="83">
        <v>5</v>
      </c>
      <c r="CE140" s="54">
        <f t="shared" si="55"/>
        <v>2838316</v>
      </c>
      <c r="CF140" s="70"/>
      <c r="CH140" s="51" t="s">
        <v>183</v>
      </c>
      <c r="CI140" s="82">
        <v>567663.14016666659</v>
      </c>
      <c r="CJ140" s="71"/>
      <c r="CK140" s="83">
        <v>5</v>
      </c>
      <c r="CL140" s="54">
        <f t="shared" si="56"/>
        <v>2838316</v>
      </c>
      <c r="CM140" s="70"/>
      <c r="CO140" s="51" t="s">
        <v>183</v>
      </c>
      <c r="CP140" s="82">
        <v>567663.14016666659</v>
      </c>
      <c r="CQ140" s="71"/>
      <c r="CR140" s="83">
        <v>5</v>
      </c>
      <c r="CS140" s="54">
        <f t="shared" si="57"/>
        <v>2838316</v>
      </c>
      <c r="CT140" s="70"/>
      <c r="CV140" s="51" t="s">
        <v>183</v>
      </c>
      <c r="CW140" s="82">
        <v>567663.14016666659</v>
      </c>
      <c r="CX140" s="71"/>
      <c r="CY140" s="83">
        <v>5</v>
      </c>
      <c r="CZ140" s="54">
        <f t="shared" si="58"/>
        <v>2838316</v>
      </c>
      <c r="DA140" s="70"/>
    </row>
    <row r="141" spans="2:105">
      <c r="B141" s="51" t="s">
        <v>184</v>
      </c>
      <c r="C141" s="82">
        <v>665514.70799999998</v>
      </c>
      <c r="D141" s="71"/>
      <c r="E141" s="83">
        <v>5</v>
      </c>
      <c r="F141" s="54">
        <f t="shared" si="45"/>
        <v>3327574</v>
      </c>
      <c r="G141" s="70"/>
      <c r="I141" s="51" t="s">
        <v>184</v>
      </c>
      <c r="J141" s="82">
        <v>665514.70799999998</v>
      </c>
      <c r="K141" s="71"/>
      <c r="L141" s="83">
        <v>5</v>
      </c>
      <c r="M141" s="54">
        <f t="shared" si="46"/>
        <v>3327574</v>
      </c>
      <c r="N141" s="70"/>
      <c r="P141" s="51" t="s">
        <v>184</v>
      </c>
      <c r="Q141" s="82">
        <v>665514.70799999998</v>
      </c>
      <c r="R141" s="71"/>
      <c r="S141" s="83">
        <v>5</v>
      </c>
      <c r="T141" s="54">
        <f t="shared" si="47"/>
        <v>3327574</v>
      </c>
      <c r="U141" s="70"/>
      <c r="W141" s="51" t="s">
        <v>184</v>
      </c>
      <c r="X141" s="82">
        <v>665514.70799999998</v>
      </c>
      <c r="Y141" s="71"/>
      <c r="Z141" s="83">
        <v>5</v>
      </c>
      <c r="AA141" s="54">
        <f t="shared" si="48"/>
        <v>3327574</v>
      </c>
      <c r="AB141" s="217"/>
      <c r="AD141" s="51" t="s">
        <v>184</v>
      </c>
      <c r="AE141" s="82">
        <v>665514.71</v>
      </c>
      <c r="AF141" s="71"/>
      <c r="AG141" s="83">
        <v>5</v>
      </c>
      <c r="AH141" s="54">
        <f t="shared" si="49"/>
        <v>3327574</v>
      </c>
      <c r="AI141" s="70"/>
      <c r="AK141" s="51" t="s">
        <v>184</v>
      </c>
      <c r="AL141" s="82">
        <v>665514.70799999998</v>
      </c>
      <c r="AM141" s="71"/>
      <c r="AN141" s="83">
        <v>5</v>
      </c>
      <c r="AO141" s="54">
        <f t="shared" si="50"/>
        <v>3327574</v>
      </c>
      <c r="AP141" s="70"/>
      <c r="AR141" s="51" t="s">
        <v>184</v>
      </c>
      <c r="AS141" s="82">
        <v>665514.70799999998</v>
      </c>
      <c r="AT141" s="71"/>
      <c r="AU141" s="84">
        <v>15</v>
      </c>
      <c r="AV141" s="54">
        <f t="shared" si="51"/>
        <v>9982721</v>
      </c>
      <c r="AW141" s="217"/>
      <c r="AY141" s="51" t="s">
        <v>184</v>
      </c>
      <c r="AZ141" s="82">
        <v>665514.70799999998</v>
      </c>
      <c r="BA141" s="71"/>
      <c r="BB141" s="84">
        <v>15</v>
      </c>
      <c r="BC141" s="54">
        <f t="shared" si="52"/>
        <v>9982721</v>
      </c>
      <c r="BD141" s="70"/>
      <c r="BF141" s="51" t="s">
        <v>184</v>
      </c>
      <c r="BG141" s="82">
        <v>665514.70799999998</v>
      </c>
      <c r="BH141" s="71"/>
      <c r="BI141" s="84">
        <v>15</v>
      </c>
      <c r="BJ141" s="54">
        <v>9982721</v>
      </c>
      <c r="BK141" s="70"/>
      <c r="BM141" s="51" t="s">
        <v>184</v>
      </c>
      <c r="BN141" s="82">
        <v>665514.70799999998</v>
      </c>
      <c r="BO141" s="71"/>
      <c r="BP141" s="84">
        <v>15</v>
      </c>
      <c r="BQ141" s="54">
        <f t="shared" si="53"/>
        <v>9982721</v>
      </c>
      <c r="BR141" s="70"/>
      <c r="BT141" s="51" t="s">
        <v>184</v>
      </c>
      <c r="BU141" s="82">
        <v>665514.70799999998</v>
      </c>
      <c r="BV141" s="71"/>
      <c r="BW141" s="84">
        <v>15</v>
      </c>
      <c r="BX141" s="54">
        <f t="shared" si="54"/>
        <v>9982721</v>
      </c>
      <c r="BY141" s="70"/>
      <c r="CA141" s="51" t="s">
        <v>184</v>
      </c>
      <c r="CB141" s="82">
        <v>665514.70799999998</v>
      </c>
      <c r="CC141" s="71"/>
      <c r="CD141" s="84">
        <v>15</v>
      </c>
      <c r="CE141" s="54">
        <f t="shared" si="55"/>
        <v>9982721</v>
      </c>
      <c r="CF141" s="70"/>
      <c r="CH141" s="51" t="s">
        <v>184</v>
      </c>
      <c r="CI141" s="82">
        <v>665514.70799999998</v>
      </c>
      <c r="CJ141" s="71"/>
      <c r="CK141" s="84">
        <v>15</v>
      </c>
      <c r="CL141" s="54">
        <f t="shared" si="56"/>
        <v>9982721</v>
      </c>
      <c r="CM141" s="70"/>
      <c r="CO141" s="51" t="s">
        <v>184</v>
      </c>
      <c r="CP141" s="82">
        <v>665514.70799999998</v>
      </c>
      <c r="CQ141" s="71"/>
      <c r="CR141" s="84">
        <v>15</v>
      </c>
      <c r="CS141" s="54">
        <f t="shared" si="57"/>
        <v>9982721</v>
      </c>
      <c r="CT141" s="70"/>
      <c r="CV141" s="51" t="s">
        <v>184</v>
      </c>
      <c r="CW141" s="82">
        <v>665514.70799999998</v>
      </c>
      <c r="CX141" s="71"/>
      <c r="CY141" s="84">
        <v>15</v>
      </c>
      <c r="CZ141" s="54">
        <f t="shared" si="58"/>
        <v>9982721</v>
      </c>
      <c r="DA141" s="70"/>
    </row>
    <row r="142" spans="2:105">
      <c r="B142" s="85"/>
      <c r="C142" s="82" t="s">
        <v>49</v>
      </c>
      <c r="D142" s="71"/>
      <c r="E142" s="86"/>
      <c r="F142" s="54">
        <f t="shared" si="45"/>
        <v>0</v>
      </c>
      <c r="G142" s="70"/>
      <c r="I142" s="85"/>
      <c r="J142" s="82" t="s">
        <v>49</v>
      </c>
      <c r="K142" s="71"/>
      <c r="L142" s="86"/>
      <c r="M142" s="54">
        <f t="shared" si="46"/>
        <v>0</v>
      </c>
      <c r="N142" s="70"/>
      <c r="P142" s="85"/>
      <c r="Q142" s="82" t="s">
        <v>49</v>
      </c>
      <c r="R142" s="71"/>
      <c r="S142" s="86"/>
      <c r="T142" s="54">
        <f t="shared" si="47"/>
        <v>0</v>
      </c>
      <c r="U142" s="70"/>
      <c r="W142" s="85"/>
      <c r="X142" s="82" t="s">
        <v>49</v>
      </c>
      <c r="Y142" s="71"/>
      <c r="Z142" s="86"/>
      <c r="AA142" s="54">
        <f t="shared" si="48"/>
        <v>0</v>
      </c>
      <c r="AB142" s="217"/>
      <c r="AD142" s="85"/>
      <c r="AE142" s="82" t="s">
        <v>49</v>
      </c>
      <c r="AF142" s="71"/>
      <c r="AG142" s="86"/>
      <c r="AH142" s="54">
        <f t="shared" si="49"/>
        <v>0</v>
      </c>
      <c r="AI142" s="70"/>
      <c r="AK142" s="85"/>
      <c r="AL142" s="82" t="s">
        <v>49</v>
      </c>
      <c r="AM142" s="71"/>
      <c r="AN142" s="86"/>
      <c r="AO142" s="54">
        <f t="shared" si="50"/>
        <v>0</v>
      </c>
      <c r="AP142" s="70"/>
      <c r="AR142" s="85"/>
      <c r="AS142" s="82" t="s">
        <v>49</v>
      </c>
      <c r="AT142" s="71"/>
      <c r="AU142" s="86"/>
      <c r="AV142" s="54">
        <f t="shared" si="51"/>
        <v>0</v>
      </c>
      <c r="AW142" s="217"/>
      <c r="AY142" s="85"/>
      <c r="AZ142" s="82" t="s">
        <v>49</v>
      </c>
      <c r="BA142" s="71"/>
      <c r="BB142" s="86"/>
      <c r="BC142" s="54">
        <f t="shared" si="52"/>
        <v>0</v>
      </c>
      <c r="BD142" s="70"/>
      <c r="BF142" s="85"/>
      <c r="BG142" s="82" t="s">
        <v>49</v>
      </c>
      <c r="BH142" s="71"/>
      <c r="BI142" s="86"/>
      <c r="BJ142" s="54">
        <v>0</v>
      </c>
      <c r="BK142" s="70"/>
      <c r="BM142" s="85"/>
      <c r="BN142" s="82" t="s">
        <v>49</v>
      </c>
      <c r="BO142" s="71"/>
      <c r="BP142" s="86"/>
      <c r="BQ142" s="54">
        <f t="shared" si="53"/>
        <v>0</v>
      </c>
      <c r="BR142" s="70"/>
      <c r="BT142" s="85"/>
      <c r="BU142" s="82" t="s">
        <v>49</v>
      </c>
      <c r="BV142" s="71"/>
      <c r="BW142" s="86"/>
      <c r="BX142" s="54">
        <f t="shared" si="54"/>
        <v>0</v>
      </c>
      <c r="BY142" s="70"/>
      <c r="CA142" s="85"/>
      <c r="CB142" s="82" t="s">
        <v>49</v>
      </c>
      <c r="CC142" s="71"/>
      <c r="CD142" s="86"/>
      <c r="CE142" s="54">
        <f t="shared" si="55"/>
        <v>0</v>
      </c>
      <c r="CF142" s="70"/>
      <c r="CH142" s="85"/>
      <c r="CI142" s="82" t="s">
        <v>49</v>
      </c>
      <c r="CJ142" s="71"/>
      <c r="CK142" s="86"/>
      <c r="CL142" s="54">
        <f t="shared" si="56"/>
        <v>0</v>
      </c>
      <c r="CM142" s="70"/>
      <c r="CO142" s="85"/>
      <c r="CP142" s="82" t="s">
        <v>49</v>
      </c>
      <c r="CQ142" s="71"/>
      <c r="CR142" s="86"/>
      <c r="CS142" s="54">
        <f t="shared" si="57"/>
        <v>0</v>
      </c>
      <c r="CT142" s="70"/>
      <c r="CV142" s="85"/>
      <c r="CW142" s="82" t="s">
        <v>49</v>
      </c>
      <c r="CX142" s="71"/>
      <c r="CY142" s="86"/>
      <c r="CZ142" s="54">
        <v>0</v>
      </c>
      <c r="DA142" s="70"/>
    </row>
    <row r="143" spans="2:105">
      <c r="B143" s="56"/>
      <c r="C143" s="87" t="s">
        <v>49</v>
      </c>
      <c r="D143" s="58"/>
      <c r="E143" s="88"/>
      <c r="F143" s="73">
        <f t="shared" si="45"/>
        <v>0</v>
      </c>
      <c r="G143" s="59"/>
      <c r="I143" s="56"/>
      <c r="J143" s="87" t="s">
        <v>49</v>
      </c>
      <c r="K143" s="58"/>
      <c r="L143" s="88"/>
      <c r="M143" s="73">
        <f t="shared" si="46"/>
        <v>0</v>
      </c>
      <c r="N143" s="59"/>
      <c r="P143" s="56"/>
      <c r="Q143" s="87" t="s">
        <v>49</v>
      </c>
      <c r="R143" s="58"/>
      <c r="S143" s="88"/>
      <c r="T143" s="73">
        <f t="shared" si="47"/>
        <v>0</v>
      </c>
      <c r="U143" s="59"/>
      <c r="W143" s="56"/>
      <c r="X143" s="87" t="s">
        <v>49</v>
      </c>
      <c r="Y143" s="58"/>
      <c r="Z143" s="88"/>
      <c r="AA143" s="73">
        <f t="shared" si="48"/>
        <v>0</v>
      </c>
      <c r="AB143" s="214"/>
      <c r="AD143" s="56"/>
      <c r="AE143" s="87" t="s">
        <v>49</v>
      </c>
      <c r="AF143" s="58"/>
      <c r="AG143" s="88"/>
      <c r="AH143" s="73">
        <f t="shared" si="49"/>
        <v>0</v>
      </c>
      <c r="AI143" s="59"/>
      <c r="AK143" s="56"/>
      <c r="AL143" s="87" t="s">
        <v>49</v>
      </c>
      <c r="AM143" s="58"/>
      <c r="AN143" s="88"/>
      <c r="AO143" s="73">
        <f t="shared" si="50"/>
        <v>0</v>
      </c>
      <c r="AP143" s="59"/>
      <c r="AR143" s="56"/>
      <c r="AS143" s="87" t="s">
        <v>49</v>
      </c>
      <c r="AT143" s="58"/>
      <c r="AU143" s="88"/>
      <c r="AV143" s="73">
        <f t="shared" si="51"/>
        <v>0</v>
      </c>
      <c r="AW143" s="214"/>
      <c r="AY143" s="56"/>
      <c r="AZ143" s="87" t="s">
        <v>49</v>
      </c>
      <c r="BA143" s="58"/>
      <c r="BB143" s="88"/>
      <c r="BC143" s="73">
        <f t="shared" si="52"/>
        <v>0</v>
      </c>
      <c r="BD143" s="59"/>
      <c r="BF143" s="56"/>
      <c r="BG143" s="87" t="s">
        <v>49</v>
      </c>
      <c r="BH143" s="58"/>
      <c r="BI143" s="88"/>
      <c r="BJ143" s="73">
        <v>0</v>
      </c>
      <c r="BK143" s="59"/>
      <c r="BM143" s="56"/>
      <c r="BN143" s="87" t="s">
        <v>49</v>
      </c>
      <c r="BO143" s="58"/>
      <c r="BP143" s="88"/>
      <c r="BQ143" s="73">
        <f t="shared" si="53"/>
        <v>0</v>
      </c>
      <c r="BR143" s="59"/>
      <c r="BT143" s="56"/>
      <c r="BU143" s="87" t="s">
        <v>49</v>
      </c>
      <c r="BV143" s="58"/>
      <c r="BW143" s="88"/>
      <c r="BX143" s="73">
        <f t="shared" si="54"/>
        <v>0</v>
      </c>
      <c r="BY143" s="59"/>
      <c r="CA143" s="56"/>
      <c r="CB143" s="87" t="s">
        <v>49</v>
      </c>
      <c r="CC143" s="58"/>
      <c r="CD143" s="88"/>
      <c r="CE143" s="73">
        <f t="shared" si="55"/>
        <v>0</v>
      </c>
      <c r="CF143" s="59"/>
      <c r="CH143" s="56"/>
      <c r="CI143" s="87" t="s">
        <v>49</v>
      </c>
      <c r="CJ143" s="58"/>
      <c r="CK143" s="88"/>
      <c r="CL143" s="73">
        <f t="shared" si="56"/>
        <v>0</v>
      </c>
      <c r="CM143" s="59"/>
      <c r="CO143" s="56"/>
      <c r="CP143" s="87" t="s">
        <v>49</v>
      </c>
      <c r="CQ143" s="58"/>
      <c r="CR143" s="88"/>
      <c r="CS143" s="73">
        <f t="shared" si="57"/>
        <v>0</v>
      </c>
      <c r="CT143" s="59"/>
      <c r="CV143" s="56"/>
      <c r="CW143" s="87" t="s">
        <v>49</v>
      </c>
      <c r="CX143" s="58"/>
      <c r="CY143" s="88"/>
      <c r="CZ143" s="73">
        <v>0</v>
      </c>
      <c r="DA143" s="59"/>
    </row>
    <row r="144" spans="2:105" ht="13" thickBot="1">
      <c r="B144" s="74" t="s">
        <v>185</v>
      </c>
      <c r="C144" s="76"/>
      <c r="D144" s="76"/>
      <c r="E144" s="76"/>
      <c r="F144" s="77"/>
      <c r="G144" s="64">
        <f>SUM(F134:F143)</f>
        <v>25152816</v>
      </c>
      <c r="I144" s="74" t="s">
        <v>185</v>
      </c>
      <c r="J144" s="76"/>
      <c r="K144" s="76"/>
      <c r="L144" s="76"/>
      <c r="M144" s="77"/>
      <c r="N144" s="64">
        <f>SUM(M134:M143)</f>
        <v>25152816</v>
      </c>
      <c r="P144" s="74" t="s">
        <v>185</v>
      </c>
      <c r="Q144" s="76"/>
      <c r="R144" s="76"/>
      <c r="S144" s="76"/>
      <c r="T144" s="77"/>
      <c r="U144" s="64">
        <f>SUM(T134:T143)</f>
        <v>25152816</v>
      </c>
      <c r="W144" s="74" t="s">
        <v>185</v>
      </c>
      <c r="X144" s="76"/>
      <c r="Y144" s="76"/>
      <c r="Z144" s="76"/>
      <c r="AA144" s="77"/>
      <c r="AB144" s="215">
        <f>SUM(AA134:AA143)</f>
        <v>25152816</v>
      </c>
      <c r="AD144" s="74" t="s">
        <v>185</v>
      </c>
      <c r="AE144" s="76"/>
      <c r="AF144" s="76"/>
      <c r="AG144" s="76"/>
      <c r="AH144" s="77"/>
      <c r="AI144" s="64">
        <f>SUM(AH134:AH143)</f>
        <v>25152816</v>
      </c>
      <c r="AK144" s="74" t="s">
        <v>185</v>
      </c>
      <c r="AL144" s="76"/>
      <c r="AM144" s="76"/>
      <c r="AN144" s="76"/>
      <c r="AO144" s="77"/>
      <c r="AP144" s="64">
        <f>SUM(AO134:AO143)</f>
        <v>25152816</v>
      </c>
      <c r="AR144" s="74" t="s">
        <v>185</v>
      </c>
      <c r="AS144" s="76"/>
      <c r="AT144" s="76"/>
      <c r="AU144" s="76"/>
      <c r="AV144" s="77"/>
      <c r="AW144" s="215">
        <f>SUM(AV134:AV143)</f>
        <v>142031623</v>
      </c>
      <c r="AY144" s="74" t="s">
        <v>185</v>
      </c>
      <c r="AZ144" s="76"/>
      <c r="BA144" s="76"/>
      <c r="BB144" s="76"/>
      <c r="BC144" s="77"/>
      <c r="BD144" s="64">
        <f>SUM(BC134:BC143)</f>
        <v>142031623</v>
      </c>
      <c r="BF144" s="74" t="s">
        <v>185</v>
      </c>
      <c r="BG144" s="76"/>
      <c r="BH144" s="76"/>
      <c r="BI144" s="76"/>
      <c r="BJ144" s="77"/>
      <c r="BK144" s="64">
        <f>SUM(BJ134:BJ143)</f>
        <v>142031623</v>
      </c>
      <c r="BM144" s="74" t="s">
        <v>185</v>
      </c>
      <c r="BN144" s="76"/>
      <c r="BO144" s="76"/>
      <c r="BP144" s="76"/>
      <c r="BQ144" s="77"/>
      <c r="BR144" s="64">
        <f>SUM(BQ134:BQ143)</f>
        <v>142031623</v>
      </c>
      <c r="BT144" s="74" t="s">
        <v>185</v>
      </c>
      <c r="BU144" s="76"/>
      <c r="BV144" s="76"/>
      <c r="BW144" s="76"/>
      <c r="BX144" s="77"/>
      <c r="BY144" s="64">
        <f>SUM(BX134:BX143)</f>
        <v>142031623</v>
      </c>
      <c r="CA144" s="74" t="s">
        <v>185</v>
      </c>
      <c r="CB144" s="76"/>
      <c r="CC144" s="76"/>
      <c r="CD144" s="76"/>
      <c r="CE144" s="77"/>
      <c r="CF144" s="64">
        <f>SUM(CE134:CE143)</f>
        <v>142031623</v>
      </c>
      <c r="CH144" s="74" t="s">
        <v>185</v>
      </c>
      <c r="CI144" s="76"/>
      <c r="CJ144" s="76"/>
      <c r="CK144" s="76"/>
      <c r="CL144" s="77"/>
      <c r="CM144" s="64">
        <f>SUM(CL134:CL143)</f>
        <v>142031623</v>
      </c>
      <c r="CO144" s="74" t="s">
        <v>185</v>
      </c>
      <c r="CP144" s="76"/>
      <c r="CQ144" s="76"/>
      <c r="CR144" s="76"/>
      <c r="CS144" s="77"/>
      <c r="CT144" s="64">
        <f>SUM(CS134:CS143)</f>
        <v>142031623</v>
      </c>
      <c r="CV144" s="74" t="s">
        <v>185</v>
      </c>
      <c r="CW144" s="76"/>
      <c r="CX144" s="76"/>
      <c r="CY144" s="76"/>
      <c r="CZ144" s="77"/>
      <c r="DA144" s="64">
        <f>SUM(CZ134:CZ143)</f>
        <v>142031623</v>
      </c>
    </row>
    <row r="145" spans="2:105" ht="13" thickBot="1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218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  <c r="AR145" s="65"/>
      <c r="AS145" s="80"/>
      <c r="AT145" s="65"/>
      <c r="AU145" s="65"/>
      <c r="AV145" s="65"/>
      <c r="AW145" s="218"/>
      <c r="AY145" s="65"/>
      <c r="AZ145" s="80"/>
      <c r="BA145" s="65"/>
      <c r="BB145" s="65"/>
      <c r="BC145" s="65"/>
      <c r="BD145" s="81"/>
      <c r="BF145" s="65"/>
      <c r="BG145" s="80"/>
      <c r="BH145" s="65"/>
      <c r="BI145" s="65"/>
      <c r="BJ145" s="65"/>
      <c r="BK145" s="81"/>
      <c r="BM145" s="65"/>
      <c r="BN145" s="80"/>
      <c r="BO145" s="65"/>
      <c r="BP145" s="65"/>
      <c r="BQ145" s="65"/>
      <c r="BR145" s="81"/>
      <c r="BT145" s="65"/>
      <c r="BU145" s="80"/>
      <c r="BV145" s="65"/>
      <c r="BW145" s="65"/>
      <c r="BX145" s="65"/>
      <c r="BY145" s="81"/>
      <c r="CA145" s="65"/>
      <c r="CB145" s="80"/>
      <c r="CC145" s="65"/>
      <c r="CD145" s="65"/>
      <c r="CE145" s="65"/>
      <c r="CF145" s="81"/>
      <c r="CH145" s="65"/>
      <c r="CI145" s="80"/>
      <c r="CJ145" s="65"/>
      <c r="CK145" s="65"/>
      <c r="CL145" s="65"/>
      <c r="CM145" s="81"/>
      <c r="CO145" s="65"/>
      <c r="CP145" s="80"/>
      <c r="CQ145" s="65"/>
      <c r="CR145" s="65"/>
      <c r="CS145" s="65"/>
      <c r="CT145" s="81"/>
      <c r="CV145" s="65"/>
      <c r="CW145" s="80"/>
      <c r="CX145" s="65"/>
      <c r="CY145" s="65"/>
      <c r="CZ145" s="65"/>
      <c r="DA145" s="81"/>
    </row>
    <row r="146" spans="2:105" ht="13" thickBot="1">
      <c r="B146" s="65"/>
      <c r="C146" s="80"/>
      <c r="D146" s="89" t="s">
        <v>186</v>
      </c>
      <c r="E146" s="40"/>
      <c r="F146" s="41"/>
      <c r="G146" s="90">
        <f>G100+G114+G130+G144</f>
        <v>200508152</v>
      </c>
      <c r="I146" s="65"/>
      <c r="J146" s="80"/>
      <c r="K146" s="89" t="s">
        <v>186</v>
      </c>
      <c r="L146" s="40"/>
      <c r="M146" s="41"/>
      <c r="N146" s="90">
        <f>N100+N114+N130+N144</f>
        <v>206371989</v>
      </c>
      <c r="P146" s="65"/>
      <c r="Q146" s="80"/>
      <c r="R146" s="89" t="s">
        <v>186</v>
      </c>
      <c r="S146" s="40"/>
      <c r="T146" s="41"/>
      <c r="U146" s="90">
        <f>U100+U114+U130+U144</f>
        <v>232040159</v>
      </c>
      <c r="W146" s="65"/>
      <c r="X146" s="80"/>
      <c r="Y146" s="89" t="s">
        <v>186</v>
      </c>
      <c r="Z146" s="40"/>
      <c r="AA146" s="41"/>
      <c r="AB146" s="219">
        <f>AB100+AB114+AB130+AB144</f>
        <v>206521468</v>
      </c>
      <c r="AD146" s="65"/>
      <c r="AE146" s="80"/>
      <c r="AF146" s="89" t="s">
        <v>186</v>
      </c>
      <c r="AG146" s="40"/>
      <c r="AH146" s="41"/>
      <c r="AI146" s="90">
        <f>AI100+AI114+AI130+AI144</f>
        <v>208479655</v>
      </c>
      <c r="AK146" s="65"/>
      <c r="AL146" s="80"/>
      <c r="AM146" s="89" t="s">
        <v>186</v>
      </c>
      <c r="AN146" s="40"/>
      <c r="AO146" s="41"/>
      <c r="AP146" s="90">
        <f>AP100+AP114+AP130+AP144</f>
        <v>285516164</v>
      </c>
      <c r="AR146" s="65"/>
      <c r="AS146" s="80"/>
      <c r="AT146" s="89" t="s">
        <v>186</v>
      </c>
      <c r="AU146" s="40"/>
      <c r="AV146" s="41"/>
      <c r="AW146" s="219">
        <f>AW100+AW114+AW130+AW144</f>
        <v>360170001</v>
      </c>
      <c r="AY146" s="65"/>
      <c r="AZ146" s="80"/>
      <c r="BA146" s="89" t="s">
        <v>186</v>
      </c>
      <c r="BB146" s="40"/>
      <c r="BC146" s="41"/>
      <c r="BD146" s="90">
        <f>BD100+BD114+BD130+BD144</f>
        <v>362378354</v>
      </c>
      <c r="BF146" s="65"/>
      <c r="BG146" s="80"/>
      <c r="BH146" s="89" t="s">
        <v>186</v>
      </c>
      <c r="BI146" s="40"/>
      <c r="BJ146" s="41"/>
      <c r="BK146" s="90">
        <f>BK100+BK114+BK130+BK144</f>
        <v>797337561</v>
      </c>
      <c r="BM146" s="65"/>
      <c r="BN146" s="80"/>
      <c r="BO146" s="89" t="s">
        <v>186</v>
      </c>
      <c r="BP146" s="40"/>
      <c r="BQ146" s="41"/>
      <c r="BR146" s="90">
        <f>BR100+BR114+BR130+BR144</f>
        <v>413532705</v>
      </c>
      <c r="BT146" s="65"/>
      <c r="BU146" s="80"/>
      <c r="BV146" s="89" t="s">
        <v>186</v>
      </c>
      <c r="BW146" s="40"/>
      <c r="BX146" s="41"/>
      <c r="BY146" s="90">
        <f>BY100+BY114+BY130+BY144</f>
        <v>857434210</v>
      </c>
      <c r="CA146" s="65"/>
      <c r="CB146" s="80"/>
      <c r="CC146" s="89" t="s">
        <v>186</v>
      </c>
      <c r="CD146" s="40"/>
      <c r="CE146" s="41"/>
      <c r="CF146" s="90">
        <f>CF100+CF114+CF130+CF144</f>
        <v>401249226</v>
      </c>
      <c r="CH146" s="65"/>
      <c r="CI146" s="80"/>
      <c r="CJ146" s="89" t="s">
        <v>186</v>
      </c>
      <c r="CK146" s="40"/>
      <c r="CL146" s="41"/>
      <c r="CM146" s="90">
        <f>CM100+CM114+CM130+CM144</f>
        <v>913009040</v>
      </c>
      <c r="CO146" s="65"/>
      <c r="CP146" s="80"/>
      <c r="CQ146" s="89" t="s">
        <v>186</v>
      </c>
      <c r="CR146" s="40"/>
      <c r="CS146" s="41"/>
      <c r="CT146" s="90">
        <f>CT100+CT114+CT130+CT144</f>
        <v>421640991</v>
      </c>
      <c r="CV146" s="65"/>
      <c r="CW146" s="80"/>
      <c r="CX146" s="89" t="s">
        <v>186</v>
      </c>
      <c r="CY146" s="40"/>
      <c r="CZ146" s="41"/>
      <c r="DA146" s="90">
        <f>DA100+DA114+DA130+DA144</f>
        <v>1136170431</v>
      </c>
    </row>
    <row r="148" spans="2:105">
      <c r="F148" s="2" t="str">
        <f>+ERPC_DETALLE_COMPARATIVO_2021VF!$D$3</f>
        <v>Administración</v>
      </c>
      <c r="G148" s="139">
        <f>+G146*A</f>
        <v>20050815.199999999</v>
      </c>
      <c r="M148" s="2" t="str">
        <f>+ERPC_DETALLE_COMPARATIVO_2021VF!$D$3</f>
        <v>Administración</v>
      </c>
      <c r="N148" s="139">
        <f>+N146*A</f>
        <v>20637198.900000002</v>
      </c>
      <c r="T148" s="2" t="str">
        <f>+ERPC_DETALLE_COMPARATIVO_2021VF!$D$3</f>
        <v>Administración</v>
      </c>
      <c r="U148" s="139">
        <f>+U146*A</f>
        <v>23204015.900000002</v>
      </c>
      <c r="AA148" s="2" t="str">
        <f>+ERPC_DETALLE_COMPARATIVO_2021VF!$D$3</f>
        <v>Administración</v>
      </c>
      <c r="AB148" s="220">
        <f>+AB146*A</f>
        <v>20652146.800000001</v>
      </c>
      <c r="AH148" s="2" t="str">
        <f>+ERPC_DETALLE_COMPARATIVO_2021VF!$D$3</f>
        <v>Administración</v>
      </c>
      <c r="AI148" s="139">
        <f>+AI146*A</f>
        <v>20847965.5</v>
      </c>
      <c r="AO148" s="2" t="str">
        <f>+ERPC_DETALLE_COMPARATIVO_2021VF!$D$3</f>
        <v>Administración</v>
      </c>
      <c r="AP148" s="139">
        <f>+AP146*A</f>
        <v>28551616.400000002</v>
      </c>
      <c r="AV148" s="2" t="str">
        <f>+ERPC_DETALLE_COMPARATIVO_2021VF!$D$3</f>
        <v>Administración</v>
      </c>
      <c r="AW148" s="220">
        <f>+AW146*A</f>
        <v>36017000.100000001</v>
      </c>
      <c r="BC148" s="2" t="str">
        <f>+ERPC_DETALLE_COMPARATIVO_2021VF!$D$3</f>
        <v>Administración</v>
      </c>
      <c r="BD148" s="139">
        <f>+BD146*A</f>
        <v>36237835.399999999</v>
      </c>
      <c r="BJ148" s="2" t="str">
        <f>+ERPC_DETALLE_COMPARATIVO_2021VF!$D$3</f>
        <v>Administración</v>
      </c>
      <c r="BK148" s="139">
        <f>+BK146*A</f>
        <v>79733756.100000009</v>
      </c>
      <c r="BQ148" s="2" t="str">
        <f>+ERPC_DETALLE_COMPARATIVO_2021VF!$D$3</f>
        <v>Administración</v>
      </c>
      <c r="BR148" s="139">
        <f>+BR146*A</f>
        <v>41353270.5</v>
      </c>
      <c r="BX148" s="2" t="str">
        <f>+ERPC_DETALLE_COMPARATIVO_2021VF!$D$3</f>
        <v>Administración</v>
      </c>
      <c r="BY148" s="139">
        <f>+BY146*A</f>
        <v>85743421</v>
      </c>
      <c r="CE148" s="2" t="str">
        <f>+ERPC_DETALLE_COMPARATIVO_2021VF!$D$3</f>
        <v>Administración</v>
      </c>
      <c r="CF148" s="139">
        <f>+CF146*A</f>
        <v>40124922.600000001</v>
      </c>
      <c r="CL148" s="2" t="str">
        <f>+ERPC_DETALLE_COMPARATIVO_2021VF!$D$3</f>
        <v>Administración</v>
      </c>
      <c r="CM148" s="139">
        <f>+CM146*A</f>
        <v>91300904</v>
      </c>
      <c r="CS148" s="2" t="str">
        <f>+ERPC_DETALLE_COMPARATIVO_2021VF!$D$3</f>
        <v>Administración</v>
      </c>
      <c r="CT148" s="139">
        <f>+CT146*A</f>
        <v>42164099.100000001</v>
      </c>
      <c r="CZ148" s="2" t="str">
        <f>+ERPC_DETALLE_COMPARATIVO_2021VF!$D$3</f>
        <v>Administración</v>
      </c>
      <c r="DA148" s="139">
        <f>+DA146*A</f>
        <v>113617043.10000001</v>
      </c>
    </row>
    <row r="149" spans="2:105">
      <c r="F149" s="2" t="str">
        <f>+ERPC_DETALLE_COMPARATIVO_2021VF!$D$4</f>
        <v>Imprevistos</v>
      </c>
      <c r="G149" s="139">
        <f>+G146*I</f>
        <v>10025407.6</v>
      </c>
      <c r="M149" s="2" t="str">
        <f>+ERPC_DETALLE_COMPARATIVO_2021VF!$D$4</f>
        <v>Imprevistos</v>
      </c>
      <c r="N149" s="139">
        <f>+N146*I</f>
        <v>10318599.450000001</v>
      </c>
      <c r="T149" s="2" t="str">
        <f>+ERPC_DETALLE_COMPARATIVO_2021VF!$D$4</f>
        <v>Imprevistos</v>
      </c>
      <c r="U149" s="139">
        <f>+U146*I</f>
        <v>11602007.950000001</v>
      </c>
      <c r="AA149" s="2" t="str">
        <f>+ERPC_DETALLE_COMPARATIVO_2021VF!$D$4</f>
        <v>Imprevistos</v>
      </c>
      <c r="AB149" s="220">
        <f>+AB146*I</f>
        <v>10326073.4</v>
      </c>
      <c r="AH149" s="2" t="str">
        <f>+ERPC_DETALLE_COMPARATIVO_2021VF!$D$4</f>
        <v>Imprevistos</v>
      </c>
      <c r="AI149" s="139">
        <f>+AI146*I</f>
        <v>10423982.75</v>
      </c>
      <c r="AO149" s="2" t="str">
        <f>+ERPC_DETALLE_COMPARATIVO_2021VF!$D$4</f>
        <v>Imprevistos</v>
      </c>
      <c r="AP149" s="139">
        <f>+AP146*I</f>
        <v>14275808.200000001</v>
      </c>
      <c r="AV149" s="2" t="str">
        <f>+ERPC_DETALLE_COMPARATIVO_2021VF!$D$4</f>
        <v>Imprevistos</v>
      </c>
      <c r="AW149" s="220">
        <f>+AW146*I</f>
        <v>18008500.050000001</v>
      </c>
      <c r="BC149" s="2" t="str">
        <f>+ERPC_DETALLE_COMPARATIVO_2021VF!$D$4</f>
        <v>Imprevistos</v>
      </c>
      <c r="BD149" s="139">
        <f>+BD146*I</f>
        <v>18118917.699999999</v>
      </c>
      <c r="BJ149" s="2" t="str">
        <f>+ERPC_DETALLE_COMPARATIVO_2021VF!$D$4</f>
        <v>Imprevistos</v>
      </c>
      <c r="BK149" s="139">
        <f>+BK146*I</f>
        <v>39866878.050000004</v>
      </c>
      <c r="BQ149" s="2" t="str">
        <f>+ERPC_DETALLE_COMPARATIVO_2021VF!$D$4</f>
        <v>Imprevistos</v>
      </c>
      <c r="BR149" s="139">
        <f>+BR146*I</f>
        <v>20676635.25</v>
      </c>
      <c r="BX149" s="2" t="str">
        <f>+ERPC_DETALLE_COMPARATIVO_2021VF!$D$4</f>
        <v>Imprevistos</v>
      </c>
      <c r="BY149" s="139">
        <f>+BY146*I</f>
        <v>42871710.5</v>
      </c>
      <c r="CE149" s="2" t="str">
        <f>+ERPC_DETALLE_COMPARATIVO_2021VF!$D$4</f>
        <v>Imprevistos</v>
      </c>
      <c r="CF149" s="139">
        <f>+CF146*I</f>
        <v>20062461.300000001</v>
      </c>
      <c r="CL149" s="2" t="str">
        <f>+ERPC_DETALLE_COMPARATIVO_2021VF!$D$4</f>
        <v>Imprevistos</v>
      </c>
      <c r="CM149" s="139">
        <f>+CM146*I</f>
        <v>45650452</v>
      </c>
      <c r="CS149" s="2" t="str">
        <f>+ERPC_DETALLE_COMPARATIVO_2021VF!$D$4</f>
        <v>Imprevistos</v>
      </c>
      <c r="CT149" s="139">
        <f>+CT146*I</f>
        <v>21082049.550000001</v>
      </c>
      <c r="CZ149" s="2" t="str">
        <f>+ERPC_DETALLE_COMPARATIVO_2021VF!$D$4</f>
        <v>Imprevistos</v>
      </c>
      <c r="DA149" s="139">
        <f>+DA146*I</f>
        <v>56808521.550000004</v>
      </c>
    </row>
    <row r="150" spans="2:105">
      <c r="F150" s="2" t="str">
        <f>+ERPC_DETALLE_COMPARATIVO_2021VF!$D$5</f>
        <v>Utilidad</v>
      </c>
      <c r="G150" s="139">
        <f>+G146*U</f>
        <v>10025407.6</v>
      </c>
      <c r="M150" s="2" t="str">
        <f>+ERPC_DETALLE_COMPARATIVO_2021VF!$D$5</f>
        <v>Utilidad</v>
      </c>
      <c r="N150" s="139">
        <f>+N146*U</f>
        <v>10318599.450000001</v>
      </c>
      <c r="T150" s="2" t="str">
        <f>+ERPC_DETALLE_COMPARATIVO_2021VF!$D$5</f>
        <v>Utilidad</v>
      </c>
      <c r="U150" s="139">
        <f>+U146*U</f>
        <v>11602007.950000001</v>
      </c>
      <c r="AA150" s="2" t="str">
        <f>+ERPC_DETALLE_COMPARATIVO_2021VF!$D$5</f>
        <v>Utilidad</v>
      </c>
      <c r="AB150" s="220">
        <f>+AB146*U</f>
        <v>10326073.4</v>
      </c>
      <c r="AH150" s="2" t="str">
        <f>+ERPC_DETALLE_COMPARATIVO_2021VF!$D$5</f>
        <v>Utilidad</v>
      </c>
      <c r="AI150" s="139">
        <f>+AI146*U</f>
        <v>10423982.75</v>
      </c>
      <c r="AO150" s="2" t="str">
        <f>+ERPC_DETALLE_COMPARATIVO_2021VF!$D$5</f>
        <v>Utilidad</v>
      </c>
      <c r="AP150" s="139">
        <f>+AP146*U</f>
        <v>14275808.200000001</v>
      </c>
      <c r="AV150" s="2" t="str">
        <f>+ERPC_DETALLE_COMPARATIVO_2021VF!$D$5</f>
        <v>Utilidad</v>
      </c>
      <c r="AW150" s="220">
        <f>+AW146*U</f>
        <v>18008500.050000001</v>
      </c>
      <c r="BC150" s="2" t="str">
        <f>+ERPC_DETALLE_COMPARATIVO_2021VF!$D$5</f>
        <v>Utilidad</v>
      </c>
      <c r="BD150" s="139">
        <f>+BD146*U</f>
        <v>18118917.699999999</v>
      </c>
      <c r="BJ150" s="2" t="str">
        <f>+ERPC_DETALLE_COMPARATIVO_2021VF!$D$5</f>
        <v>Utilidad</v>
      </c>
      <c r="BK150" s="139">
        <f>+BK146*U</f>
        <v>39866878.050000004</v>
      </c>
      <c r="BQ150" s="2" t="str">
        <f>+ERPC_DETALLE_COMPARATIVO_2021VF!$D$5</f>
        <v>Utilidad</v>
      </c>
      <c r="BR150" s="139">
        <f>+BR146*U</f>
        <v>20676635.25</v>
      </c>
      <c r="BX150" s="2" t="str">
        <f>+ERPC_DETALLE_COMPARATIVO_2021VF!$D$5</f>
        <v>Utilidad</v>
      </c>
      <c r="BY150" s="139">
        <f>+BY146*U</f>
        <v>42871710.5</v>
      </c>
      <c r="CE150" s="2" t="str">
        <f>+ERPC_DETALLE_COMPARATIVO_2021VF!$D$5</f>
        <v>Utilidad</v>
      </c>
      <c r="CF150" s="139">
        <f>+CF146*U</f>
        <v>20062461.300000001</v>
      </c>
      <c r="CL150" s="2" t="str">
        <f>+ERPC_DETALLE_COMPARATIVO_2021VF!$D$5</f>
        <v>Utilidad</v>
      </c>
      <c r="CM150" s="139">
        <f>+CM146*U</f>
        <v>45650452</v>
      </c>
      <c r="CS150" s="2" t="str">
        <f>+ERPC_DETALLE_COMPARATIVO_2021VF!$D$5</f>
        <v>Utilidad</v>
      </c>
      <c r="CT150" s="139">
        <f>+CT146*U</f>
        <v>21082049.550000001</v>
      </c>
      <c r="CZ150" s="2" t="str">
        <f>+ERPC_DETALLE_COMPARATIVO_2021VF!$D$5</f>
        <v>Utilidad</v>
      </c>
      <c r="DA150" s="139">
        <f>+DA146*U</f>
        <v>56808521.550000004</v>
      </c>
    </row>
    <row r="151" spans="2:105" ht="13">
      <c r="F151" s="140" t="s">
        <v>187</v>
      </c>
      <c r="G151" s="141">
        <f>SUM(G148:G150)</f>
        <v>40101630.399999999</v>
      </c>
      <c r="M151" s="140" t="s">
        <v>187</v>
      </c>
      <c r="N151" s="141">
        <f>SUM(N148:N150)</f>
        <v>41274397.800000004</v>
      </c>
      <c r="T151" s="140" t="s">
        <v>187</v>
      </c>
      <c r="U151" s="141">
        <f>SUM(U148:U150)</f>
        <v>46408031.800000004</v>
      </c>
      <c r="AA151" s="140" t="s">
        <v>187</v>
      </c>
      <c r="AB151" s="141">
        <f>SUM(AB148:AB150)</f>
        <v>41304293.600000001</v>
      </c>
      <c r="AH151" s="140" t="s">
        <v>187</v>
      </c>
      <c r="AI151" s="141">
        <f>SUM(AI148:AI150)</f>
        <v>41695931</v>
      </c>
      <c r="AO151" s="140" t="s">
        <v>187</v>
      </c>
      <c r="AP151" s="141">
        <f>SUM(AP148:AP150)</f>
        <v>57103232.800000004</v>
      </c>
      <c r="AV151" s="140" t="s">
        <v>187</v>
      </c>
      <c r="AW151" s="141">
        <f>SUM(AW148:AW150)</f>
        <v>72034000.200000003</v>
      </c>
      <c r="BC151" s="140" t="s">
        <v>187</v>
      </c>
      <c r="BD151" s="141">
        <f>SUM(BD148:BD150)</f>
        <v>72475670.799999997</v>
      </c>
      <c r="BJ151" s="140" t="s">
        <v>187</v>
      </c>
      <c r="BK151" s="141">
        <f>SUM(BK148:BK150)</f>
        <v>159467512.20000002</v>
      </c>
      <c r="BQ151" s="140" t="s">
        <v>187</v>
      </c>
      <c r="BR151" s="141">
        <f>SUM(BR148:BR150)</f>
        <v>82706541</v>
      </c>
      <c r="BX151" s="140" t="s">
        <v>187</v>
      </c>
      <c r="BY151" s="141">
        <f>SUM(BY148:BY150)</f>
        <v>171486842</v>
      </c>
      <c r="CE151" s="140" t="s">
        <v>187</v>
      </c>
      <c r="CF151" s="141">
        <f>SUM(CF148:CF150)</f>
        <v>80249845.200000003</v>
      </c>
      <c r="CL151" s="140" t="s">
        <v>187</v>
      </c>
      <c r="CM151" s="141">
        <f>SUM(CM148:CM150)</f>
        <v>182601808</v>
      </c>
      <c r="CS151" s="140" t="s">
        <v>187</v>
      </c>
      <c r="CT151" s="141">
        <f>SUM(CT148:CT150)</f>
        <v>84328198.200000003</v>
      </c>
      <c r="CZ151" s="140" t="s">
        <v>187</v>
      </c>
      <c r="DA151" s="141">
        <f>SUM(DA148:DA150)</f>
        <v>227234086.20000002</v>
      </c>
    </row>
    <row r="152" spans="2:105" ht="13">
      <c r="G152" s="140"/>
    </row>
  </sheetData>
  <mergeCells count="15">
    <mergeCell ref="CV2:CZ2"/>
    <mergeCell ref="BF2:BJ2"/>
    <mergeCell ref="BM2:BQ2"/>
    <mergeCell ref="BT2:BX2"/>
    <mergeCell ref="CA2:CE2"/>
    <mergeCell ref="CH2:CL2"/>
    <mergeCell ref="CO2:CS2"/>
    <mergeCell ref="AY2:BC2"/>
    <mergeCell ref="B2:F2"/>
    <mergeCell ref="I2:M2"/>
    <mergeCell ref="P2:T2"/>
    <mergeCell ref="AD2:AH2"/>
    <mergeCell ref="AK2:AO2"/>
    <mergeCell ref="AR2:AV2"/>
    <mergeCell ref="W2:A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9E6C-15A8-CB48-B05C-684C6B448AC4}">
  <dimension ref="B1:AP155"/>
  <sheetViews>
    <sheetView showGridLines="0" zoomScale="120" zoomScaleNormal="120" workbookViewId="0">
      <selection activeCell="I41" sqref="I41"/>
    </sheetView>
  </sheetViews>
  <sheetFormatPr baseColWidth="10" defaultColWidth="11.453125" defaultRowHeight="12.5"/>
  <cols>
    <col min="2" max="2" width="42.6328125" bestFit="1" customWidth="1"/>
    <col min="5" max="5" width="12" bestFit="1" customWidth="1"/>
    <col min="7" max="7" width="21.1796875" customWidth="1"/>
    <col min="9" max="9" width="42.6328125" bestFit="1" customWidth="1"/>
    <col min="12" max="12" width="12" bestFit="1" customWidth="1"/>
    <col min="14" max="14" width="15.453125" customWidth="1"/>
    <col min="16" max="16" width="42.6328125" bestFit="1" customWidth="1"/>
    <col min="19" max="19" width="12" bestFit="1" customWidth="1"/>
    <col min="20" max="20" width="11.1796875" bestFit="1" customWidth="1"/>
    <col min="21" max="21" width="13.6328125" bestFit="1" customWidth="1"/>
    <col min="23" max="23" width="41.453125" bestFit="1" customWidth="1"/>
    <col min="26" max="27" width="12" bestFit="1" customWidth="1"/>
    <col min="28" max="28" width="15.81640625" customWidth="1"/>
    <col min="30" max="30" width="39.1796875" bestFit="1" customWidth="1"/>
    <col min="33" max="34" width="12" bestFit="1" customWidth="1"/>
    <col min="35" max="35" width="17.1796875" customWidth="1"/>
    <col min="37" max="37" width="39.1796875" bestFit="1" customWidth="1"/>
    <col min="40" max="41" width="12" bestFit="1" customWidth="1"/>
    <col min="42" max="42" width="17.1796875" customWidth="1"/>
  </cols>
  <sheetData>
    <row r="1" spans="2:42">
      <c r="F1" s="2" t="s">
        <v>63</v>
      </c>
      <c r="M1" s="2" t="s">
        <v>13</v>
      </c>
      <c r="T1" s="2" t="s">
        <v>14</v>
      </c>
      <c r="AA1" s="2" t="s">
        <v>188</v>
      </c>
      <c r="AH1" s="2" t="s">
        <v>16</v>
      </c>
      <c r="AO1" s="2" t="s">
        <v>17</v>
      </c>
    </row>
    <row r="2" spans="2:42" ht="16" thickBot="1">
      <c r="B2" s="244" t="s">
        <v>65</v>
      </c>
      <c r="C2" s="244"/>
      <c r="D2" s="244"/>
      <c r="E2" s="244"/>
      <c r="F2" s="244"/>
      <c r="G2" s="38"/>
      <c r="I2" s="244" t="s">
        <v>65</v>
      </c>
      <c r="J2" s="244"/>
      <c r="K2" s="244"/>
      <c r="L2" s="244"/>
      <c r="M2" s="244"/>
      <c r="N2" s="38"/>
      <c r="P2" s="244" t="s">
        <v>65</v>
      </c>
      <c r="Q2" s="244"/>
      <c r="R2" s="244"/>
      <c r="S2" s="244"/>
      <c r="T2" s="244"/>
      <c r="U2" s="38"/>
      <c r="W2" s="244" t="s">
        <v>65</v>
      </c>
      <c r="X2" s="244"/>
      <c r="Y2" s="244"/>
      <c r="Z2" s="244"/>
      <c r="AA2" s="244"/>
      <c r="AB2" s="38"/>
      <c r="AD2" s="244" t="s">
        <v>65</v>
      </c>
      <c r="AE2" s="244"/>
      <c r="AF2" s="244"/>
      <c r="AG2" s="244"/>
      <c r="AH2" s="244"/>
      <c r="AI2" s="38"/>
      <c r="AK2" s="244" t="s">
        <v>65</v>
      </c>
      <c r="AL2" s="244"/>
      <c r="AM2" s="244"/>
      <c r="AN2" s="244"/>
      <c r="AO2" s="244"/>
      <c r="AP2" s="38"/>
    </row>
    <row r="3" spans="2:42" ht="13" thickBot="1">
      <c r="B3" s="39" t="s">
        <v>66</v>
      </c>
      <c r="C3" s="40" t="s">
        <v>189</v>
      </c>
      <c r="D3" s="40"/>
      <c r="E3" s="41"/>
      <c r="F3" s="40" t="s">
        <v>68</v>
      </c>
      <c r="G3" s="42"/>
      <c r="I3" s="39" t="s">
        <v>66</v>
      </c>
      <c r="J3" s="40" t="s">
        <v>189</v>
      </c>
      <c r="K3" s="40"/>
      <c r="L3" s="41"/>
      <c r="M3" s="40" t="s">
        <v>68</v>
      </c>
      <c r="N3" s="42"/>
      <c r="P3" s="39" t="s">
        <v>66</v>
      </c>
      <c r="Q3" s="40" t="s">
        <v>189</v>
      </c>
      <c r="R3" s="40"/>
      <c r="S3" s="41"/>
      <c r="T3" s="40" t="s">
        <v>68</v>
      </c>
      <c r="U3" s="42"/>
      <c r="W3" s="39" t="s">
        <v>66</v>
      </c>
      <c r="X3" s="40" t="s">
        <v>189</v>
      </c>
      <c r="Y3" s="40"/>
      <c r="Z3" s="41"/>
      <c r="AA3" s="40" t="s">
        <v>68</v>
      </c>
      <c r="AB3" s="42"/>
      <c r="AD3" s="39" t="s">
        <v>66</v>
      </c>
      <c r="AE3" s="40" t="s">
        <v>189</v>
      </c>
      <c r="AF3" s="40"/>
      <c r="AG3" s="41"/>
      <c r="AH3" s="40" t="s">
        <v>68</v>
      </c>
      <c r="AI3" s="42"/>
      <c r="AK3" s="39" t="s">
        <v>66</v>
      </c>
      <c r="AL3" s="40" t="s">
        <v>189</v>
      </c>
      <c r="AM3" s="40"/>
      <c r="AN3" s="41"/>
      <c r="AO3" s="40" t="s">
        <v>68</v>
      </c>
      <c r="AP3" s="42"/>
    </row>
    <row r="4" spans="2:42" ht="13" thickBot="1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</row>
    <row r="5" spans="2:42">
      <c r="B5" s="44" t="s">
        <v>69</v>
      </c>
      <c r="C5" s="45"/>
      <c r="D5" s="45"/>
      <c r="E5" s="45"/>
      <c r="F5" s="45"/>
      <c r="G5" s="46"/>
      <c r="I5" s="44" t="s">
        <v>69</v>
      </c>
      <c r="J5" s="45"/>
      <c r="K5" s="45"/>
      <c r="L5" s="45"/>
      <c r="M5" s="45"/>
      <c r="N5" s="46"/>
      <c r="P5" s="44" t="s">
        <v>69</v>
      </c>
      <c r="Q5" s="45"/>
      <c r="R5" s="45"/>
      <c r="S5" s="45"/>
      <c r="T5" s="45"/>
      <c r="U5" s="46"/>
      <c r="W5" s="44" t="s">
        <v>69</v>
      </c>
      <c r="X5" s="45"/>
      <c r="Y5" s="45"/>
      <c r="Z5" s="45"/>
      <c r="AA5" s="45"/>
      <c r="AB5" s="46"/>
      <c r="AD5" s="44" t="s">
        <v>69</v>
      </c>
      <c r="AE5" s="45"/>
      <c r="AF5" s="45"/>
      <c r="AG5" s="45"/>
      <c r="AH5" s="45"/>
      <c r="AI5" s="46"/>
      <c r="AK5" s="44" t="s">
        <v>69</v>
      </c>
      <c r="AL5" s="45"/>
      <c r="AM5" s="45"/>
      <c r="AN5" s="45"/>
      <c r="AO5" s="45"/>
      <c r="AP5" s="46"/>
    </row>
    <row r="6" spans="2:42">
      <c r="B6" s="47" t="s">
        <v>70</v>
      </c>
      <c r="C6" s="48" t="s">
        <v>71</v>
      </c>
      <c r="D6" s="49" t="s">
        <v>72</v>
      </c>
      <c r="E6" s="49" t="s">
        <v>73</v>
      </c>
      <c r="F6" s="49" t="s">
        <v>74</v>
      </c>
      <c r="G6" s="50" t="s">
        <v>75</v>
      </c>
      <c r="I6" s="47" t="s">
        <v>70</v>
      </c>
      <c r="J6" s="48" t="s">
        <v>71</v>
      </c>
      <c r="K6" s="49" t="s">
        <v>72</v>
      </c>
      <c r="L6" s="49" t="s">
        <v>73</v>
      </c>
      <c r="M6" s="49" t="s">
        <v>74</v>
      </c>
      <c r="N6" s="50" t="s">
        <v>75</v>
      </c>
      <c r="P6" s="47" t="s">
        <v>70</v>
      </c>
      <c r="Q6" s="48" t="s">
        <v>71</v>
      </c>
      <c r="R6" s="49" t="s">
        <v>72</v>
      </c>
      <c r="S6" s="49" t="s">
        <v>73</v>
      </c>
      <c r="T6" s="49" t="s">
        <v>74</v>
      </c>
      <c r="U6" s="50" t="s">
        <v>75</v>
      </c>
      <c r="W6" s="47" t="s">
        <v>70</v>
      </c>
      <c r="X6" s="48" t="s">
        <v>71</v>
      </c>
      <c r="Y6" s="49" t="s">
        <v>72</v>
      </c>
      <c r="Z6" s="49" t="s">
        <v>73</v>
      </c>
      <c r="AA6" s="49" t="s">
        <v>74</v>
      </c>
      <c r="AB6" s="50" t="s">
        <v>75</v>
      </c>
      <c r="AD6" s="47" t="s">
        <v>70</v>
      </c>
      <c r="AE6" s="48" t="s">
        <v>71</v>
      </c>
      <c r="AF6" s="49" t="s">
        <v>72</v>
      </c>
      <c r="AG6" s="49" t="s">
        <v>73</v>
      </c>
      <c r="AH6" s="49" t="s">
        <v>74</v>
      </c>
      <c r="AI6" s="50" t="s">
        <v>75</v>
      </c>
      <c r="AK6" s="47" t="s">
        <v>70</v>
      </c>
      <c r="AL6" s="48" t="s">
        <v>71</v>
      </c>
      <c r="AM6" s="49" t="s">
        <v>72</v>
      </c>
      <c r="AN6" s="49" t="s">
        <v>73</v>
      </c>
      <c r="AO6" s="49" t="s">
        <v>74</v>
      </c>
      <c r="AP6" s="50" t="s">
        <v>75</v>
      </c>
    </row>
    <row r="7" spans="2:42">
      <c r="B7" s="51" t="s">
        <v>190</v>
      </c>
      <c r="C7" s="52">
        <v>0</v>
      </c>
      <c r="D7" s="53" t="s">
        <v>77</v>
      </c>
      <c r="E7" s="54">
        <v>499800</v>
      </c>
      <c r="F7" s="54">
        <f t="shared" ref="F7:F99" si="0">IF(E7&lt;&gt;"",ROUND(C7*E7,0),0)</f>
        <v>0</v>
      </c>
      <c r="G7" s="55"/>
      <c r="I7" s="51" t="s">
        <v>190</v>
      </c>
      <c r="J7" s="52">
        <v>0</v>
      </c>
      <c r="K7" s="53" t="s">
        <v>77</v>
      </c>
      <c r="L7" s="54">
        <v>499800</v>
      </c>
      <c r="M7" s="54">
        <f t="shared" ref="M7:M99" si="1">IF(L7&lt;&gt;"",ROUND(J7*L7,0),0)</f>
        <v>0</v>
      </c>
      <c r="N7" s="55"/>
      <c r="P7" s="51" t="s">
        <v>190</v>
      </c>
      <c r="Q7" s="52">
        <v>0</v>
      </c>
      <c r="R7" s="53" t="s">
        <v>77</v>
      </c>
      <c r="S7" s="54">
        <v>499800</v>
      </c>
      <c r="T7" s="54">
        <f t="shared" ref="T7:T99" si="2">IF(S7&lt;&gt;"",ROUND(Q7*S7,0),0)</f>
        <v>0</v>
      </c>
      <c r="U7" s="55"/>
      <c r="W7" s="51" t="s">
        <v>190</v>
      </c>
      <c r="X7" s="52">
        <v>17</v>
      </c>
      <c r="Y7" s="53" t="s">
        <v>77</v>
      </c>
      <c r="Z7" s="54">
        <v>499800</v>
      </c>
      <c r="AA7" s="54">
        <f t="shared" ref="AA7:AA99" si="3">IF(Z7&lt;&gt;"",ROUND(X7*Z7,0),0)</f>
        <v>8496600</v>
      </c>
      <c r="AB7" s="55"/>
      <c r="AD7" s="51" t="s">
        <v>190</v>
      </c>
      <c r="AE7" s="52">
        <v>17</v>
      </c>
      <c r="AF7" s="53" t="s">
        <v>77</v>
      </c>
      <c r="AG7" s="54">
        <v>499800</v>
      </c>
      <c r="AH7" s="54">
        <f t="shared" ref="AH7:AH99" si="4">IF(AG7&lt;&gt;"",ROUND(AE7*AG7,0),0)</f>
        <v>8496600</v>
      </c>
      <c r="AI7" s="55"/>
      <c r="AK7" s="51" t="s">
        <v>190</v>
      </c>
      <c r="AL7" s="52">
        <v>17</v>
      </c>
      <c r="AM7" s="53" t="s">
        <v>77</v>
      </c>
      <c r="AN7" s="54">
        <v>499800</v>
      </c>
      <c r="AO7" s="54">
        <f t="shared" ref="AO7:AO99" si="5">IF(AN7&lt;&gt;"",ROUND(AL7*AN7,0),0)</f>
        <v>8496600</v>
      </c>
      <c r="AP7" s="55"/>
    </row>
    <row r="8" spans="2:42">
      <c r="B8" s="51" t="s">
        <v>191</v>
      </c>
      <c r="C8" s="52">
        <v>5</v>
      </c>
      <c r="D8" s="53" t="s">
        <v>77</v>
      </c>
      <c r="E8" s="54">
        <v>28560</v>
      </c>
      <c r="F8" s="54">
        <f t="shared" si="0"/>
        <v>142800</v>
      </c>
      <c r="G8" s="55"/>
      <c r="I8" s="51" t="s">
        <v>192</v>
      </c>
      <c r="J8" s="52">
        <v>20</v>
      </c>
      <c r="K8" s="53" t="s">
        <v>77</v>
      </c>
      <c r="L8" s="54">
        <v>28560</v>
      </c>
      <c r="M8" s="54">
        <f t="shared" si="1"/>
        <v>571200</v>
      </c>
      <c r="N8" s="55"/>
      <c r="P8" s="51" t="s">
        <v>192</v>
      </c>
      <c r="Q8" s="52">
        <v>20</v>
      </c>
      <c r="R8" s="53" t="s">
        <v>77</v>
      </c>
      <c r="S8" s="54">
        <v>28560</v>
      </c>
      <c r="T8" s="54">
        <f t="shared" si="2"/>
        <v>571200</v>
      </c>
      <c r="U8" s="55"/>
      <c r="W8" s="51" t="s">
        <v>192</v>
      </c>
      <c r="X8" s="52">
        <v>20</v>
      </c>
      <c r="Y8" s="53" t="s">
        <v>77</v>
      </c>
      <c r="Z8" s="54">
        <v>28560</v>
      </c>
      <c r="AA8" s="54">
        <f t="shared" si="3"/>
        <v>571200</v>
      </c>
      <c r="AB8" s="55"/>
      <c r="AD8" s="51" t="s">
        <v>192</v>
      </c>
      <c r="AE8" s="52">
        <v>20</v>
      </c>
      <c r="AF8" s="53" t="s">
        <v>77</v>
      </c>
      <c r="AG8" s="54">
        <v>28560</v>
      </c>
      <c r="AH8" s="54">
        <f t="shared" si="4"/>
        <v>571200</v>
      </c>
      <c r="AI8" s="55"/>
      <c r="AK8" s="51" t="s">
        <v>192</v>
      </c>
      <c r="AL8" s="52">
        <v>20</v>
      </c>
      <c r="AM8" s="53" t="s">
        <v>77</v>
      </c>
      <c r="AN8" s="54">
        <v>28560</v>
      </c>
      <c r="AO8" s="54">
        <f t="shared" si="5"/>
        <v>571200</v>
      </c>
      <c r="AP8" s="55"/>
    </row>
    <row r="9" spans="2:42">
      <c r="B9" s="51" t="s">
        <v>193</v>
      </c>
      <c r="C9" s="52">
        <v>0</v>
      </c>
      <c r="D9" s="53" t="s">
        <v>77</v>
      </c>
      <c r="E9" s="54">
        <v>15470</v>
      </c>
      <c r="F9" s="54">
        <f t="shared" si="0"/>
        <v>0</v>
      </c>
      <c r="G9" s="55"/>
      <c r="I9" s="51" t="s">
        <v>193</v>
      </c>
      <c r="J9" s="52">
        <v>0</v>
      </c>
      <c r="K9" s="53" t="s">
        <v>77</v>
      </c>
      <c r="L9" s="54">
        <v>15470</v>
      </c>
      <c r="M9" s="54">
        <f t="shared" si="1"/>
        <v>0</v>
      </c>
      <c r="N9" s="55"/>
      <c r="P9" s="51" t="s">
        <v>193</v>
      </c>
      <c r="Q9" s="52">
        <v>0</v>
      </c>
      <c r="R9" s="53" t="s">
        <v>77</v>
      </c>
      <c r="S9" s="54">
        <v>15470</v>
      </c>
      <c r="T9" s="54">
        <f t="shared" si="2"/>
        <v>0</v>
      </c>
      <c r="U9" s="55"/>
      <c r="W9" s="51" t="s">
        <v>193</v>
      </c>
      <c r="X9" s="52">
        <v>228</v>
      </c>
      <c r="Y9" s="53" t="s">
        <v>77</v>
      </c>
      <c r="Z9" s="54">
        <v>15470</v>
      </c>
      <c r="AA9" s="54">
        <f t="shared" si="3"/>
        <v>3527160</v>
      </c>
      <c r="AB9" s="55"/>
      <c r="AD9" s="51" t="s">
        <v>193</v>
      </c>
      <c r="AE9" s="52">
        <v>228</v>
      </c>
      <c r="AF9" s="53" t="s">
        <v>77</v>
      </c>
      <c r="AG9" s="54">
        <v>15470</v>
      </c>
      <c r="AH9" s="54">
        <f t="shared" si="4"/>
        <v>3527160</v>
      </c>
      <c r="AI9" s="55"/>
      <c r="AK9" s="51" t="s">
        <v>193</v>
      </c>
      <c r="AL9" s="52">
        <v>228</v>
      </c>
      <c r="AM9" s="53" t="s">
        <v>77</v>
      </c>
      <c r="AN9" s="54">
        <v>15470</v>
      </c>
      <c r="AO9" s="54">
        <f t="shared" si="5"/>
        <v>3527160</v>
      </c>
      <c r="AP9" s="55"/>
    </row>
    <row r="10" spans="2:42">
      <c r="B10" s="51" t="s">
        <v>194</v>
      </c>
      <c r="C10" s="52">
        <v>0</v>
      </c>
      <c r="D10" s="53" t="s">
        <v>77</v>
      </c>
      <c r="E10" s="54">
        <v>20825000</v>
      </c>
      <c r="F10" s="54">
        <f t="shared" si="0"/>
        <v>0</v>
      </c>
      <c r="G10" s="55"/>
      <c r="I10" s="51" t="s">
        <v>194</v>
      </c>
      <c r="J10" s="52">
        <v>0</v>
      </c>
      <c r="K10" s="53" t="s">
        <v>77</v>
      </c>
      <c r="L10" s="54">
        <v>20825000</v>
      </c>
      <c r="M10" s="54">
        <f t="shared" si="1"/>
        <v>0</v>
      </c>
      <c r="N10" s="55"/>
      <c r="P10" s="51" t="s">
        <v>194</v>
      </c>
      <c r="Q10" s="52">
        <v>0</v>
      </c>
      <c r="R10" s="53" t="s">
        <v>77</v>
      </c>
      <c r="S10" s="54">
        <v>20825000</v>
      </c>
      <c r="T10" s="54">
        <f t="shared" si="2"/>
        <v>0</v>
      </c>
      <c r="U10" s="55"/>
      <c r="W10" s="51" t="s">
        <v>195</v>
      </c>
      <c r="X10" s="52">
        <v>5</v>
      </c>
      <c r="Y10" s="53" t="s">
        <v>77</v>
      </c>
      <c r="Z10" s="54">
        <v>14875000</v>
      </c>
      <c r="AA10" s="54">
        <f t="shared" si="3"/>
        <v>74375000</v>
      </c>
      <c r="AB10" s="55"/>
      <c r="AD10" s="51" t="s">
        <v>194</v>
      </c>
      <c r="AE10" s="52">
        <v>5</v>
      </c>
      <c r="AF10" s="53" t="s">
        <v>77</v>
      </c>
      <c r="AG10" s="54">
        <v>20825000</v>
      </c>
      <c r="AH10" s="54">
        <f t="shared" si="4"/>
        <v>104125000</v>
      </c>
      <c r="AI10" s="55"/>
      <c r="AK10" s="51" t="s">
        <v>194</v>
      </c>
      <c r="AL10" s="52">
        <v>5</v>
      </c>
      <c r="AM10" s="53" t="s">
        <v>77</v>
      </c>
      <c r="AN10" s="54">
        <v>20825000</v>
      </c>
      <c r="AO10" s="54">
        <f t="shared" si="5"/>
        <v>104125000</v>
      </c>
      <c r="AP10" s="55"/>
    </row>
    <row r="11" spans="2:42">
      <c r="B11" s="51" t="s">
        <v>196</v>
      </c>
      <c r="C11" s="52">
        <v>0</v>
      </c>
      <c r="D11" s="53" t="s">
        <v>77</v>
      </c>
      <c r="E11" s="54">
        <v>928200</v>
      </c>
      <c r="F11" s="54">
        <f t="shared" si="0"/>
        <v>0</v>
      </c>
      <c r="G11" s="55"/>
      <c r="I11" s="51" t="s">
        <v>196</v>
      </c>
      <c r="J11" s="52">
        <v>0</v>
      </c>
      <c r="K11" s="53" t="s">
        <v>77</v>
      </c>
      <c r="L11" s="54">
        <v>928200</v>
      </c>
      <c r="M11" s="54">
        <f t="shared" si="1"/>
        <v>0</v>
      </c>
      <c r="N11" s="55"/>
      <c r="P11" s="51" t="s">
        <v>196</v>
      </c>
      <c r="Q11" s="52">
        <v>0</v>
      </c>
      <c r="R11" s="53" t="s">
        <v>77</v>
      </c>
      <c r="S11" s="54">
        <v>928200</v>
      </c>
      <c r="T11" s="54">
        <f t="shared" si="2"/>
        <v>0</v>
      </c>
      <c r="U11" s="55"/>
      <c r="W11" s="51" t="s">
        <v>197</v>
      </c>
      <c r="X11" s="52">
        <v>6</v>
      </c>
      <c r="Y11" s="53" t="s">
        <v>77</v>
      </c>
      <c r="Z11" s="54">
        <v>618800</v>
      </c>
      <c r="AA11" s="54">
        <f t="shared" si="3"/>
        <v>3712800</v>
      </c>
      <c r="AB11" s="55"/>
      <c r="AD11" s="51" t="s">
        <v>196</v>
      </c>
      <c r="AE11" s="52">
        <v>6</v>
      </c>
      <c r="AF11" s="53" t="s">
        <v>77</v>
      </c>
      <c r="AG11" s="54">
        <v>928200</v>
      </c>
      <c r="AH11" s="54">
        <f t="shared" si="4"/>
        <v>5569200</v>
      </c>
      <c r="AI11" s="55"/>
      <c r="AK11" s="51" t="s">
        <v>196</v>
      </c>
      <c r="AL11" s="52">
        <v>6</v>
      </c>
      <c r="AM11" s="53" t="s">
        <v>77</v>
      </c>
      <c r="AN11" s="54">
        <v>928200</v>
      </c>
      <c r="AO11" s="54">
        <f t="shared" si="5"/>
        <v>5569200</v>
      </c>
      <c r="AP11" s="55"/>
    </row>
    <row r="12" spans="2:42">
      <c r="B12" s="51" t="s">
        <v>198</v>
      </c>
      <c r="C12" s="52">
        <v>0</v>
      </c>
      <c r="D12" s="53" t="s">
        <v>77</v>
      </c>
      <c r="E12" s="54">
        <v>63248.5</v>
      </c>
      <c r="F12" s="54">
        <f t="shared" si="0"/>
        <v>0</v>
      </c>
      <c r="G12" s="55"/>
      <c r="I12" s="51" t="s">
        <v>198</v>
      </c>
      <c r="J12" s="52">
        <v>0</v>
      </c>
      <c r="K12" s="53" t="s">
        <v>77</v>
      </c>
      <c r="L12" s="54">
        <v>63248.5</v>
      </c>
      <c r="M12" s="54">
        <f t="shared" si="1"/>
        <v>0</v>
      </c>
      <c r="N12" s="55"/>
      <c r="P12" s="51" t="s">
        <v>198</v>
      </c>
      <c r="Q12" s="52">
        <v>0</v>
      </c>
      <c r="R12" s="53" t="s">
        <v>77</v>
      </c>
      <c r="S12" s="54">
        <v>63248.5</v>
      </c>
      <c r="T12" s="54">
        <f t="shared" si="2"/>
        <v>0</v>
      </c>
      <c r="U12" s="55"/>
      <c r="W12" s="51" t="s">
        <v>198</v>
      </c>
      <c r="X12" s="52">
        <v>6</v>
      </c>
      <c r="Y12" s="53" t="s">
        <v>77</v>
      </c>
      <c r="Z12" s="54">
        <v>63248.5</v>
      </c>
      <c r="AA12" s="54">
        <f t="shared" si="3"/>
        <v>379491</v>
      </c>
      <c r="AB12" s="55"/>
      <c r="AD12" s="51" t="s">
        <v>198</v>
      </c>
      <c r="AE12" s="52">
        <v>6</v>
      </c>
      <c r="AF12" s="53" t="s">
        <v>77</v>
      </c>
      <c r="AG12" s="54">
        <v>63248.5</v>
      </c>
      <c r="AH12" s="54">
        <f t="shared" si="4"/>
        <v>379491</v>
      </c>
      <c r="AI12" s="55"/>
      <c r="AK12" s="51" t="s">
        <v>198</v>
      </c>
      <c r="AL12" s="52">
        <v>6</v>
      </c>
      <c r="AM12" s="53" t="s">
        <v>77</v>
      </c>
      <c r="AN12" s="54">
        <v>63248.5</v>
      </c>
      <c r="AO12" s="54">
        <f t="shared" si="5"/>
        <v>379491</v>
      </c>
      <c r="AP12" s="55"/>
    </row>
    <row r="13" spans="2:42">
      <c r="B13" s="51" t="s">
        <v>199</v>
      </c>
      <c r="C13" s="52">
        <v>0</v>
      </c>
      <c r="D13" s="53" t="s">
        <v>77</v>
      </c>
      <c r="E13" s="54">
        <v>33236.699999999997</v>
      </c>
      <c r="F13" s="54">
        <f t="shared" si="0"/>
        <v>0</v>
      </c>
      <c r="G13" s="55"/>
      <c r="I13" s="51" t="s">
        <v>199</v>
      </c>
      <c r="J13" s="52">
        <v>0</v>
      </c>
      <c r="K13" s="53" t="s">
        <v>77</v>
      </c>
      <c r="L13" s="54">
        <v>33236.699999999997</v>
      </c>
      <c r="M13" s="54">
        <f t="shared" si="1"/>
        <v>0</v>
      </c>
      <c r="N13" s="55"/>
      <c r="P13" s="51" t="s">
        <v>199</v>
      </c>
      <c r="Q13" s="52">
        <v>0</v>
      </c>
      <c r="R13" s="53" t="s">
        <v>77</v>
      </c>
      <c r="S13" s="54">
        <v>33236.699999999997</v>
      </c>
      <c r="T13" s="54">
        <f t="shared" si="2"/>
        <v>0</v>
      </c>
      <c r="U13" s="55"/>
      <c r="W13" s="51" t="s">
        <v>199</v>
      </c>
      <c r="X13" s="52">
        <v>120</v>
      </c>
      <c r="Y13" s="53" t="s">
        <v>77</v>
      </c>
      <c r="Z13" s="54">
        <v>33236.699999999997</v>
      </c>
      <c r="AA13" s="54">
        <f t="shared" si="3"/>
        <v>3988404</v>
      </c>
      <c r="AB13" s="55"/>
      <c r="AD13" s="51" t="s">
        <v>199</v>
      </c>
      <c r="AE13" s="52">
        <v>120</v>
      </c>
      <c r="AF13" s="53" t="s">
        <v>77</v>
      </c>
      <c r="AG13" s="54">
        <v>33236.699999999997</v>
      </c>
      <c r="AH13" s="54">
        <f t="shared" si="4"/>
        <v>3988404</v>
      </c>
      <c r="AI13" s="55"/>
      <c r="AK13" s="51" t="s">
        <v>199</v>
      </c>
      <c r="AL13" s="52">
        <v>120</v>
      </c>
      <c r="AM13" s="53" t="s">
        <v>77</v>
      </c>
      <c r="AN13" s="54">
        <v>33236.699999999997</v>
      </c>
      <c r="AO13" s="54">
        <f t="shared" si="5"/>
        <v>3988404</v>
      </c>
      <c r="AP13" s="55"/>
    </row>
    <row r="14" spans="2:42">
      <c r="B14" s="51" t="s">
        <v>194</v>
      </c>
      <c r="C14" s="52">
        <v>0</v>
      </c>
      <c r="D14" s="53" t="s">
        <v>77</v>
      </c>
      <c r="E14" s="54">
        <v>20825000</v>
      </c>
      <c r="F14" s="54">
        <f t="shared" si="0"/>
        <v>0</v>
      </c>
      <c r="G14" s="55"/>
      <c r="I14" s="51" t="s">
        <v>194</v>
      </c>
      <c r="J14" s="52">
        <v>0</v>
      </c>
      <c r="K14" s="53" t="s">
        <v>77</v>
      </c>
      <c r="L14" s="54">
        <v>20825000</v>
      </c>
      <c r="M14" s="54">
        <f t="shared" si="1"/>
        <v>0</v>
      </c>
      <c r="N14" s="55"/>
      <c r="P14" s="51" t="s">
        <v>194</v>
      </c>
      <c r="Q14" s="52">
        <v>0</v>
      </c>
      <c r="R14" s="53" t="s">
        <v>77</v>
      </c>
      <c r="S14" s="54">
        <v>20825000</v>
      </c>
      <c r="T14" s="54">
        <f t="shared" si="2"/>
        <v>0</v>
      </c>
      <c r="U14" s="55"/>
      <c r="W14" s="51" t="s">
        <v>195</v>
      </c>
      <c r="X14" s="52">
        <v>3</v>
      </c>
      <c r="Y14" s="53" t="s">
        <v>77</v>
      </c>
      <c r="Z14" s="54">
        <v>14875000</v>
      </c>
      <c r="AA14" s="54">
        <f t="shared" si="3"/>
        <v>44625000</v>
      </c>
      <c r="AB14" s="55"/>
      <c r="AD14" s="51" t="s">
        <v>200</v>
      </c>
      <c r="AE14" s="52">
        <v>3</v>
      </c>
      <c r="AF14" s="53" t="s">
        <v>77</v>
      </c>
      <c r="AG14" s="54">
        <v>17850000</v>
      </c>
      <c r="AH14" s="54">
        <f t="shared" si="4"/>
        <v>53550000</v>
      </c>
      <c r="AI14" s="55"/>
      <c r="AK14" s="51" t="s">
        <v>194</v>
      </c>
      <c r="AL14" s="52">
        <v>3</v>
      </c>
      <c r="AM14" s="53" t="s">
        <v>77</v>
      </c>
      <c r="AN14" s="54">
        <v>20825000</v>
      </c>
      <c r="AO14" s="54">
        <f t="shared" si="5"/>
        <v>62475000</v>
      </c>
      <c r="AP14" s="55"/>
    </row>
    <row r="15" spans="2:42">
      <c r="B15" s="51" t="s">
        <v>201</v>
      </c>
      <c r="C15" s="52">
        <v>0</v>
      </c>
      <c r="D15" s="53" t="s">
        <v>77</v>
      </c>
      <c r="E15" s="54">
        <v>4760000</v>
      </c>
      <c r="F15" s="54">
        <f t="shared" si="0"/>
        <v>0</v>
      </c>
      <c r="G15" s="55"/>
      <c r="I15" s="51" t="s">
        <v>201</v>
      </c>
      <c r="J15" s="52">
        <v>0</v>
      </c>
      <c r="K15" s="53" t="s">
        <v>77</v>
      </c>
      <c r="L15" s="54">
        <v>4760000</v>
      </c>
      <c r="M15" s="54">
        <f t="shared" si="1"/>
        <v>0</v>
      </c>
      <c r="N15" s="55"/>
      <c r="P15" s="51" t="s">
        <v>201</v>
      </c>
      <c r="Q15" s="52">
        <v>0</v>
      </c>
      <c r="R15" s="53" t="s">
        <v>77</v>
      </c>
      <c r="S15" s="54">
        <v>4760000</v>
      </c>
      <c r="T15" s="54">
        <f t="shared" si="2"/>
        <v>0</v>
      </c>
      <c r="U15" s="55"/>
      <c r="W15" s="51" t="s">
        <v>201</v>
      </c>
      <c r="X15" s="52">
        <v>0</v>
      </c>
      <c r="Y15" s="53" t="s">
        <v>77</v>
      </c>
      <c r="Z15" s="54">
        <v>4760000</v>
      </c>
      <c r="AA15" s="54">
        <f t="shared" si="3"/>
        <v>0</v>
      </c>
      <c r="AB15" s="55"/>
      <c r="AD15" s="51" t="s">
        <v>201</v>
      </c>
      <c r="AE15" s="52">
        <v>0</v>
      </c>
      <c r="AF15" s="53" t="s">
        <v>77</v>
      </c>
      <c r="AG15" s="54">
        <v>4760000</v>
      </c>
      <c r="AH15" s="54">
        <f t="shared" si="4"/>
        <v>0</v>
      </c>
      <c r="AI15" s="55"/>
      <c r="AK15" s="51" t="s">
        <v>201</v>
      </c>
      <c r="AL15" s="52">
        <v>0</v>
      </c>
      <c r="AM15" s="53" t="s">
        <v>77</v>
      </c>
      <c r="AN15" s="54">
        <v>4760000</v>
      </c>
      <c r="AO15" s="54">
        <f t="shared" si="5"/>
        <v>0</v>
      </c>
      <c r="AP15" s="55"/>
    </row>
    <row r="16" spans="2:42">
      <c r="B16" s="51" t="s">
        <v>202</v>
      </c>
      <c r="C16" s="52">
        <v>0</v>
      </c>
      <c r="D16" s="53" t="s">
        <v>77</v>
      </c>
      <c r="E16" s="54">
        <v>476000</v>
      </c>
      <c r="F16" s="54">
        <f t="shared" si="0"/>
        <v>0</v>
      </c>
      <c r="G16" s="55"/>
      <c r="I16" s="51" t="s">
        <v>202</v>
      </c>
      <c r="J16" s="52">
        <v>0</v>
      </c>
      <c r="K16" s="53" t="s">
        <v>77</v>
      </c>
      <c r="L16" s="54">
        <v>476000</v>
      </c>
      <c r="M16" s="54">
        <f t="shared" si="1"/>
        <v>0</v>
      </c>
      <c r="N16" s="55"/>
      <c r="P16" s="51" t="s">
        <v>202</v>
      </c>
      <c r="Q16" s="52">
        <v>0</v>
      </c>
      <c r="R16" s="53" t="s">
        <v>77</v>
      </c>
      <c r="S16" s="54">
        <v>476000</v>
      </c>
      <c r="T16" s="54">
        <f t="shared" si="2"/>
        <v>0</v>
      </c>
      <c r="U16" s="55"/>
      <c r="W16" s="51" t="s">
        <v>202</v>
      </c>
      <c r="X16" s="52">
        <v>0</v>
      </c>
      <c r="Y16" s="53" t="s">
        <v>77</v>
      </c>
      <c r="Z16" s="54">
        <v>476000</v>
      </c>
      <c r="AA16" s="54">
        <f t="shared" si="3"/>
        <v>0</v>
      </c>
      <c r="AB16" s="55"/>
      <c r="AD16" s="51" t="s">
        <v>202</v>
      </c>
      <c r="AE16" s="52">
        <v>0</v>
      </c>
      <c r="AF16" s="53" t="s">
        <v>77</v>
      </c>
      <c r="AG16" s="54">
        <v>476000</v>
      </c>
      <c r="AH16" s="54">
        <f t="shared" si="4"/>
        <v>0</v>
      </c>
      <c r="AI16" s="55"/>
      <c r="AK16" s="51" t="s">
        <v>202</v>
      </c>
      <c r="AL16" s="52">
        <v>0</v>
      </c>
      <c r="AM16" s="53" t="s">
        <v>77</v>
      </c>
      <c r="AN16" s="54">
        <v>476000</v>
      </c>
      <c r="AO16" s="54">
        <f t="shared" si="5"/>
        <v>0</v>
      </c>
      <c r="AP16" s="55"/>
    </row>
    <row r="17" spans="2:42">
      <c r="B17" s="51" t="s">
        <v>203</v>
      </c>
      <c r="C17" s="52">
        <v>0</v>
      </c>
      <c r="D17" s="53" t="s">
        <v>77</v>
      </c>
      <c r="E17" s="54">
        <v>4165000</v>
      </c>
      <c r="F17" s="54">
        <f t="shared" si="0"/>
        <v>0</v>
      </c>
      <c r="G17" s="55"/>
      <c r="I17" s="51" t="s">
        <v>203</v>
      </c>
      <c r="J17" s="52">
        <v>0</v>
      </c>
      <c r="K17" s="53" t="s">
        <v>77</v>
      </c>
      <c r="L17" s="54">
        <v>4165000</v>
      </c>
      <c r="M17" s="54">
        <f t="shared" si="1"/>
        <v>0</v>
      </c>
      <c r="N17" s="55"/>
      <c r="P17" s="51" t="s">
        <v>203</v>
      </c>
      <c r="Q17" s="52">
        <v>0</v>
      </c>
      <c r="R17" s="53" t="s">
        <v>77</v>
      </c>
      <c r="S17" s="54">
        <v>4165000</v>
      </c>
      <c r="T17" s="54">
        <f t="shared" si="2"/>
        <v>0</v>
      </c>
      <c r="U17" s="55"/>
      <c r="W17" s="51" t="s">
        <v>203</v>
      </c>
      <c r="X17" s="52">
        <v>0</v>
      </c>
      <c r="Y17" s="53" t="s">
        <v>77</v>
      </c>
      <c r="Z17" s="54">
        <v>4165000</v>
      </c>
      <c r="AA17" s="54">
        <f t="shared" si="3"/>
        <v>0</v>
      </c>
      <c r="AB17" s="55"/>
      <c r="AD17" s="51" t="s">
        <v>203</v>
      </c>
      <c r="AE17" s="52">
        <v>0</v>
      </c>
      <c r="AF17" s="53" t="s">
        <v>77</v>
      </c>
      <c r="AG17" s="54">
        <v>4165000</v>
      </c>
      <c r="AH17" s="54">
        <f t="shared" si="4"/>
        <v>0</v>
      </c>
      <c r="AI17" s="55"/>
      <c r="AK17" s="51" t="s">
        <v>203</v>
      </c>
      <c r="AL17" s="52">
        <v>0</v>
      </c>
      <c r="AM17" s="53" t="s">
        <v>77</v>
      </c>
      <c r="AN17" s="54">
        <v>4165000</v>
      </c>
      <c r="AO17" s="54">
        <f t="shared" si="5"/>
        <v>0</v>
      </c>
      <c r="AP17" s="55"/>
    </row>
    <row r="18" spans="2:42">
      <c r="B18" s="51" t="s">
        <v>98</v>
      </c>
      <c r="C18" s="52">
        <v>8</v>
      </c>
      <c r="D18" s="53" t="s">
        <v>77</v>
      </c>
      <c r="E18" s="54">
        <v>29750</v>
      </c>
      <c r="F18" s="54">
        <f t="shared" si="0"/>
        <v>238000</v>
      </c>
      <c r="G18" s="55"/>
      <c r="I18" s="51" t="s">
        <v>98</v>
      </c>
      <c r="J18" s="52">
        <v>8</v>
      </c>
      <c r="K18" s="53" t="s">
        <v>77</v>
      </c>
      <c r="L18" s="54">
        <v>29750</v>
      </c>
      <c r="M18" s="54">
        <f t="shared" si="1"/>
        <v>238000</v>
      </c>
      <c r="N18" s="55"/>
      <c r="P18" s="51" t="s">
        <v>98</v>
      </c>
      <c r="Q18" s="52">
        <v>8</v>
      </c>
      <c r="R18" s="53" t="s">
        <v>77</v>
      </c>
      <c r="S18" s="54">
        <v>29750</v>
      </c>
      <c r="T18" s="54">
        <f t="shared" si="2"/>
        <v>238000</v>
      </c>
      <c r="U18" s="55"/>
      <c r="W18" s="51" t="s">
        <v>98</v>
      </c>
      <c r="X18" s="52">
        <v>15</v>
      </c>
      <c r="Y18" s="53" t="s">
        <v>77</v>
      </c>
      <c r="Z18" s="54">
        <v>29750</v>
      </c>
      <c r="AA18" s="54">
        <f t="shared" si="3"/>
        <v>446250</v>
      </c>
      <c r="AB18" s="55"/>
      <c r="AD18" s="51" t="s">
        <v>98</v>
      </c>
      <c r="AE18" s="52">
        <v>15</v>
      </c>
      <c r="AF18" s="53" t="s">
        <v>77</v>
      </c>
      <c r="AG18" s="54">
        <v>29750</v>
      </c>
      <c r="AH18" s="54">
        <f t="shared" si="4"/>
        <v>446250</v>
      </c>
      <c r="AI18" s="55"/>
      <c r="AK18" s="51" t="s">
        <v>98</v>
      </c>
      <c r="AL18" s="52">
        <v>15</v>
      </c>
      <c r="AM18" s="53" t="s">
        <v>77</v>
      </c>
      <c r="AN18" s="54">
        <v>29750</v>
      </c>
      <c r="AO18" s="54">
        <f t="shared" si="5"/>
        <v>446250</v>
      </c>
      <c r="AP18" s="55"/>
    </row>
    <row r="19" spans="2:42">
      <c r="B19" s="51" t="s">
        <v>204</v>
      </c>
      <c r="C19" s="52">
        <v>8</v>
      </c>
      <c r="D19" s="53" t="s">
        <v>77</v>
      </c>
      <c r="E19" s="54">
        <v>4760</v>
      </c>
      <c r="F19" s="54">
        <f t="shared" si="0"/>
        <v>38080</v>
      </c>
      <c r="G19" s="55"/>
      <c r="I19" s="51" t="s">
        <v>204</v>
      </c>
      <c r="J19" s="52">
        <v>8</v>
      </c>
      <c r="K19" s="53" t="s">
        <v>77</v>
      </c>
      <c r="L19" s="54">
        <v>4760</v>
      </c>
      <c r="M19" s="54">
        <f t="shared" si="1"/>
        <v>38080</v>
      </c>
      <c r="N19" s="55"/>
      <c r="P19" s="51" t="s">
        <v>204</v>
      </c>
      <c r="Q19" s="52">
        <v>8</v>
      </c>
      <c r="R19" s="53" t="s">
        <v>77</v>
      </c>
      <c r="S19" s="54">
        <v>4760</v>
      </c>
      <c r="T19" s="54">
        <f t="shared" si="2"/>
        <v>38080</v>
      </c>
      <c r="U19" s="55"/>
      <c r="W19" s="51" t="s">
        <v>204</v>
      </c>
      <c r="X19" s="52">
        <v>13</v>
      </c>
      <c r="Y19" s="53" t="s">
        <v>77</v>
      </c>
      <c r="Z19" s="54">
        <v>4760</v>
      </c>
      <c r="AA19" s="54">
        <f t="shared" si="3"/>
        <v>61880</v>
      </c>
      <c r="AB19" s="55"/>
      <c r="AD19" s="51" t="s">
        <v>204</v>
      </c>
      <c r="AE19" s="52">
        <v>13</v>
      </c>
      <c r="AF19" s="53" t="s">
        <v>77</v>
      </c>
      <c r="AG19" s="54">
        <v>4760</v>
      </c>
      <c r="AH19" s="54">
        <f t="shared" si="4"/>
        <v>61880</v>
      </c>
      <c r="AI19" s="55"/>
      <c r="AK19" s="51" t="s">
        <v>204</v>
      </c>
      <c r="AL19" s="52">
        <v>13</v>
      </c>
      <c r="AM19" s="53" t="s">
        <v>77</v>
      </c>
      <c r="AN19" s="54">
        <v>4760</v>
      </c>
      <c r="AO19" s="54">
        <f t="shared" si="5"/>
        <v>61880</v>
      </c>
      <c r="AP19" s="55"/>
    </row>
    <row r="20" spans="2:42">
      <c r="B20" s="51" t="s">
        <v>205</v>
      </c>
      <c r="C20" s="52">
        <v>6</v>
      </c>
      <c r="D20" s="53" t="s">
        <v>77</v>
      </c>
      <c r="E20" s="54">
        <v>476000</v>
      </c>
      <c r="F20" s="54">
        <f t="shared" si="0"/>
        <v>2856000</v>
      </c>
      <c r="G20" s="55"/>
      <c r="I20" s="51" t="s">
        <v>205</v>
      </c>
      <c r="J20" s="52">
        <v>6</v>
      </c>
      <c r="K20" s="53" t="s">
        <v>77</v>
      </c>
      <c r="L20" s="54">
        <v>476000</v>
      </c>
      <c r="M20" s="54">
        <f t="shared" si="1"/>
        <v>2856000</v>
      </c>
      <c r="N20" s="55"/>
      <c r="P20" s="51" t="s">
        <v>205</v>
      </c>
      <c r="Q20" s="52">
        <v>8</v>
      </c>
      <c r="R20" s="53" t="s">
        <v>77</v>
      </c>
      <c r="S20" s="54">
        <v>476000</v>
      </c>
      <c r="T20" s="54">
        <f t="shared" si="2"/>
        <v>3808000</v>
      </c>
      <c r="U20" s="55"/>
      <c r="W20" s="51" t="s">
        <v>205</v>
      </c>
      <c r="X20" s="52">
        <v>10</v>
      </c>
      <c r="Y20" s="53" t="s">
        <v>77</v>
      </c>
      <c r="Z20" s="54">
        <v>476000</v>
      </c>
      <c r="AA20" s="54">
        <f t="shared" si="3"/>
        <v>4760000</v>
      </c>
      <c r="AB20" s="55"/>
      <c r="AD20" s="51" t="s">
        <v>205</v>
      </c>
      <c r="AE20" s="52">
        <v>10</v>
      </c>
      <c r="AF20" s="53" t="s">
        <v>77</v>
      </c>
      <c r="AG20" s="54">
        <v>476000</v>
      </c>
      <c r="AH20" s="54">
        <f t="shared" si="4"/>
        <v>4760000</v>
      </c>
      <c r="AI20" s="55"/>
      <c r="AK20" s="51" t="s">
        <v>205</v>
      </c>
      <c r="AL20" s="52">
        <v>10</v>
      </c>
      <c r="AM20" s="53" t="s">
        <v>77</v>
      </c>
      <c r="AN20" s="54">
        <v>476000</v>
      </c>
      <c r="AO20" s="54">
        <f t="shared" si="5"/>
        <v>4760000</v>
      </c>
      <c r="AP20" s="55"/>
    </row>
    <row r="21" spans="2:42">
      <c r="B21" s="51" t="s">
        <v>206</v>
      </c>
      <c r="C21" s="52">
        <v>6</v>
      </c>
      <c r="D21" s="53" t="s">
        <v>77</v>
      </c>
      <c r="E21" s="54">
        <v>595000</v>
      </c>
      <c r="F21" s="54">
        <f t="shared" si="0"/>
        <v>3570000</v>
      </c>
      <c r="G21" s="55"/>
      <c r="I21" s="51" t="s">
        <v>206</v>
      </c>
      <c r="J21" s="52">
        <v>6</v>
      </c>
      <c r="K21" s="53" t="s">
        <v>77</v>
      </c>
      <c r="L21" s="54">
        <v>595000</v>
      </c>
      <c r="M21" s="54">
        <f t="shared" si="1"/>
        <v>3570000</v>
      </c>
      <c r="N21" s="55"/>
      <c r="P21" s="51" t="s">
        <v>206</v>
      </c>
      <c r="Q21" s="52">
        <v>8</v>
      </c>
      <c r="R21" s="53" t="s">
        <v>77</v>
      </c>
      <c r="S21" s="54">
        <v>595000</v>
      </c>
      <c r="T21" s="54">
        <f t="shared" si="2"/>
        <v>4760000</v>
      </c>
      <c r="U21" s="55"/>
      <c r="W21" s="51" t="s">
        <v>206</v>
      </c>
      <c r="X21" s="52">
        <v>3</v>
      </c>
      <c r="Y21" s="53" t="s">
        <v>77</v>
      </c>
      <c r="Z21" s="54">
        <v>595000</v>
      </c>
      <c r="AA21" s="54">
        <f t="shared" si="3"/>
        <v>1785000</v>
      </c>
      <c r="AB21" s="55"/>
      <c r="AD21" s="51" t="s">
        <v>206</v>
      </c>
      <c r="AE21" s="52">
        <v>3</v>
      </c>
      <c r="AF21" s="53" t="s">
        <v>77</v>
      </c>
      <c r="AG21" s="54">
        <v>595000</v>
      </c>
      <c r="AH21" s="54">
        <f t="shared" si="4"/>
        <v>1785000</v>
      </c>
      <c r="AI21" s="55"/>
      <c r="AK21" s="51" t="s">
        <v>206</v>
      </c>
      <c r="AL21" s="52">
        <v>3</v>
      </c>
      <c r="AM21" s="53" t="s">
        <v>77</v>
      </c>
      <c r="AN21" s="54">
        <v>595000</v>
      </c>
      <c r="AO21" s="54">
        <f t="shared" si="5"/>
        <v>1785000</v>
      </c>
      <c r="AP21" s="55"/>
    </row>
    <row r="22" spans="2:42">
      <c r="B22" s="51" t="s">
        <v>207</v>
      </c>
      <c r="C22" s="52">
        <v>1</v>
      </c>
      <c r="D22" s="53" t="s">
        <v>77</v>
      </c>
      <c r="E22" s="54">
        <v>2975000</v>
      </c>
      <c r="F22" s="54">
        <f t="shared" si="0"/>
        <v>2975000</v>
      </c>
      <c r="G22" s="55"/>
      <c r="I22" s="51" t="s">
        <v>207</v>
      </c>
      <c r="J22" s="52">
        <v>1</v>
      </c>
      <c r="K22" s="53" t="s">
        <v>77</v>
      </c>
      <c r="L22" s="54">
        <v>2975000</v>
      </c>
      <c r="M22" s="54">
        <f t="shared" si="1"/>
        <v>2975000</v>
      </c>
      <c r="N22" s="55"/>
      <c r="P22" s="51" t="s">
        <v>207</v>
      </c>
      <c r="Q22" s="52">
        <v>1</v>
      </c>
      <c r="R22" s="53" t="s">
        <v>77</v>
      </c>
      <c r="S22" s="54">
        <v>2975000</v>
      </c>
      <c r="T22" s="54">
        <f t="shared" si="2"/>
        <v>2975000</v>
      </c>
      <c r="U22" s="55"/>
      <c r="W22" s="51" t="s">
        <v>207</v>
      </c>
      <c r="X22" s="52">
        <v>3</v>
      </c>
      <c r="Y22" s="53" t="s">
        <v>77</v>
      </c>
      <c r="Z22" s="54">
        <v>2975000</v>
      </c>
      <c r="AA22" s="54">
        <f t="shared" si="3"/>
        <v>8925000</v>
      </c>
      <c r="AB22" s="55"/>
      <c r="AD22" s="51" t="s">
        <v>207</v>
      </c>
      <c r="AE22" s="52">
        <v>3</v>
      </c>
      <c r="AF22" s="53" t="s">
        <v>77</v>
      </c>
      <c r="AG22" s="54">
        <v>2975000</v>
      </c>
      <c r="AH22" s="54">
        <f t="shared" si="4"/>
        <v>8925000</v>
      </c>
      <c r="AI22" s="55"/>
      <c r="AK22" s="51" t="s">
        <v>207</v>
      </c>
      <c r="AL22" s="52">
        <v>3</v>
      </c>
      <c r="AM22" s="53" t="s">
        <v>77</v>
      </c>
      <c r="AN22" s="54">
        <v>2975000</v>
      </c>
      <c r="AO22" s="54">
        <f t="shared" si="5"/>
        <v>8925000</v>
      </c>
      <c r="AP22" s="55"/>
    </row>
    <row r="23" spans="2:42">
      <c r="B23" s="51" t="s">
        <v>208</v>
      </c>
      <c r="C23" s="52">
        <v>1</v>
      </c>
      <c r="D23" s="53" t="s">
        <v>77</v>
      </c>
      <c r="E23" s="54">
        <v>2975000</v>
      </c>
      <c r="F23" s="54">
        <f t="shared" si="0"/>
        <v>2975000</v>
      </c>
      <c r="G23" s="55"/>
      <c r="I23" s="51" t="s">
        <v>208</v>
      </c>
      <c r="J23" s="52">
        <v>1</v>
      </c>
      <c r="K23" s="53" t="s">
        <v>77</v>
      </c>
      <c r="L23" s="54">
        <v>2975000</v>
      </c>
      <c r="M23" s="54">
        <f t="shared" si="1"/>
        <v>2975000</v>
      </c>
      <c r="N23" s="55"/>
      <c r="P23" s="51" t="s">
        <v>208</v>
      </c>
      <c r="Q23" s="52">
        <v>1</v>
      </c>
      <c r="R23" s="53" t="s">
        <v>77</v>
      </c>
      <c r="S23" s="54">
        <v>2975000</v>
      </c>
      <c r="T23" s="54">
        <f t="shared" si="2"/>
        <v>2975000</v>
      </c>
      <c r="U23" s="55"/>
      <c r="W23" s="51" t="s">
        <v>208</v>
      </c>
      <c r="X23" s="52">
        <v>1</v>
      </c>
      <c r="Y23" s="53" t="s">
        <v>77</v>
      </c>
      <c r="Z23" s="54">
        <v>2975000</v>
      </c>
      <c r="AA23" s="54">
        <f t="shared" si="3"/>
        <v>2975000</v>
      </c>
      <c r="AB23" s="55"/>
      <c r="AD23" s="51" t="s">
        <v>208</v>
      </c>
      <c r="AE23" s="52">
        <v>1</v>
      </c>
      <c r="AF23" s="53" t="s">
        <v>77</v>
      </c>
      <c r="AG23" s="54">
        <v>2975000</v>
      </c>
      <c r="AH23" s="54">
        <f t="shared" si="4"/>
        <v>2975000</v>
      </c>
      <c r="AI23" s="55"/>
      <c r="AK23" s="51" t="s">
        <v>208</v>
      </c>
      <c r="AL23" s="52">
        <v>1</v>
      </c>
      <c r="AM23" s="53" t="s">
        <v>77</v>
      </c>
      <c r="AN23" s="54">
        <v>2975000</v>
      </c>
      <c r="AO23" s="54">
        <f t="shared" si="5"/>
        <v>2975000</v>
      </c>
      <c r="AP23" s="55"/>
    </row>
    <row r="24" spans="2:42">
      <c r="B24" s="51" t="s">
        <v>209</v>
      </c>
      <c r="C24" s="52">
        <v>1</v>
      </c>
      <c r="D24" s="53" t="s">
        <v>77</v>
      </c>
      <c r="E24" s="54">
        <v>595000</v>
      </c>
      <c r="F24" s="54">
        <f t="shared" si="0"/>
        <v>595000</v>
      </c>
      <c r="G24" s="55"/>
      <c r="I24" s="51" t="s">
        <v>209</v>
      </c>
      <c r="J24" s="52">
        <v>1</v>
      </c>
      <c r="K24" s="53" t="s">
        <v>77</v>
      </c>
      <c r="L24" s="54">
        <v>595000</v>
      </c>
      <c r="M24" s="54">
        <f t="shared" si="1"/>
        <v>595000</v>
      </c>
      <c r="N24" s="55"/>
      <c r="P24" s="51" t="s">
        <v>209</v>
      </c>
      <c r="Q24" s="52">
        <v>1</v>
      </c>
      <c r="R24" s="53" t="s">
        <v>77</v>
      </c>
      <c r="S24" s="54">
        <v>595000</v>
      </c>
      <c r="T24" s="54">
        <f t="shared" si="2"/>
        <v>595000</v>
      </c>
      <c r="U24" s="55"/>
      <c r="W24" s="51" t="s">
        <v>209</v>
      </c>
      <c r="X24" s="52">
        <v>1</v>
      </c>
      <c r="Y24" s="53" t="s">
        <v>77</v>
      </c>
      <c r="Z24" s="54">
        <v>595000</v>
      </c>
      <c r="AA24" s="54">
        <f t="shared" si="3"/>
        <v>595000</v>
      </c>
      <c r="AB24" s="55"/>
      <c r="AD24" s="51" t="s">
        <v>209</v>
      </c>
      <c r="AE24" s="52">
        <v>1</v>
      </c>
      <c r="AF24" s="53" t="s">
        <v>77</v>
      </c>
      <c r="AG24" s="54">
        <v>595000</v>
      </c>
      <c r="AH24" s="54">
        <f t="shared" si="4"/>
        <v>595000</v>
      </c>
      <c r="AI24" s="55"/>
      <c r="AK24" s="51" t="s">
        <v>209</v>
      </c>
      <c r="AL24" s="52">
        <v>1</v>
      </c>
      <c r="AM24" s="53" t="s">
        <v>77</v>
      </c>
      <c r="AN24" s="54">
        <v>595000</v>
      </c>
      <c r="AO24" s="54">
        <f t="shared" si="5"/>
        <v>595000</v>
      </c>
      <c r="AP24" s="55"/>
    </row>
    <row r="25" spans="2:42">
      <c r="B25" s="51" t="s">
        <v>210</v>
      </c>
      <c r="C25" s="52">
        <v>2</v>
      </c>
      <c r="D25" s="53" t="s">
        <v>77</v>
      </c>
      <c r="E25" s="54">
        <v>595000</v>
      </c>
      <c r="F25" s="54">
        <f t="shared" si="0"/>
        <v>1190000</v>
      </c>
      <c r="G25" s="55"/>
      <c r="I25" s="51" t="s">
        <v>210</v>
      </c>
      <c r="J25" s="52">
        <v>2</v>
      </c>
      <c r="K25" s="53" t="s">
        <v>77</v>
      </c>
      <c r="L25" s="54">
        <v>595000</v>
      </c>
      <c r="M25" s="54">
        <f t="shared" si="1"/>
        <v>1190000</v>
      </c>
      <c r="N25" s="55"/>
      <c r="P25" s="51" t="s">
        <v>210</v>
      </c>
      <c r="Q25" s="52">
        <v>2</v>
      </c>
      <c r="R25" s="53" t="s">
        <v>77</v>
      </c>
      <c r="S25" s="54">
        <v>595000</v>
      </c>
      <c r="T25" s="54">
        <f t="shared" si="2"/>
        <v>1190000</v>
      </c>
      <c r="U25" s="55"/>
      <c r="W25" s="51" t="s">
        <v>210</v>
      </c>
      <c r="X25" s="52">
        <v>2</v>
      </c>
      <c r="Y25" s="53" t="s">
        <v>77</v>
      </c>
      <c r="Z25" s="54">
        <v>595000</v>
      </c>
      <c r="AA25" s="54">
        <f t="shared" si="3"/>
        <v>1190000</v>
      </c>
      <c r="AB25" s="55"/>
      <c r="AD25" s="51" t="s">
        <v>210</v>
      </c>
      <c r="AE25" s="52">
        <v>2</v>
      </c>
      <c r="AF25" s="53" t="s">
        <v>77</v>
      </c>
      <c r="AG25" s="54">
        <v>595000</v>
      </c>
      <c r="AH25" s="54">
        <f t="shared" si="4"/>
        <v>1190000</v>
      </c>
      <c r="AI25" s="55"/>
      <c r="AK25" s="51" t="s">
        <v>210</v>
      </c>
      <c r="AL25" s="52">
        <v>2</v>
      </c>
      <c r="AM25" s="53" t="s">
        <v>77</v>
      </c>
      <c r="AN25" s="54">
        <v>595000</v>
      </c>
      <c r="AO25" s="54">
        <f t="shared" si="5"/>
        <v>1190000</v>
      </c>
      <c r="AP25" s="55"/>
    </row>
    <row r="26" spans="2:42">
      <c r="B26" s="51" t="s">
        <v>211</v>
      </c>
      <c r="C26" s="52">
        <v>0</v>
      </c>
      <c r="D26" s="53" t="s">
        <v>77</v>
      </c>
      <c r="E26" s="54">
        <v>2975000</v>
      </c>
      <c r="F26" s="54">
        <f t="shared" si="0"/>
        <v>0</v>
      </c>
      <c r="G26" s="55"/>
      <c r="I26" s="51" t="s">
        <v>211</v>
      </c>
      <c r="J26" s="52">
        <v>0</v>
      </c>
      <c r="K26" s="53" t="s">
        <v>77</v>
      </c>
      <c r="L26" s="54">
        <v>2975000</v>
      </c>
      <c r="M26" s="54">
        <f t="shared" si="1"/>
        <v>0</v>
      </c>
      <c r="N26" s="55"/>
      <c r="P26" s="51" t="s">
        <v>211</v>
      </c>
      <c r="Q26" s="52">
        <v>0</v>
      </c>
      <c r="R26" s="53" t="s">
        <v>77</v>
      </c>
      <c r="S26" s="54">
        <v>2975000</v>
      </c>
      <c r="T26" s="54">
        <f t="shared" si="2"/>
        <v>0</v>
      </c>
      <c r="U26" s="55"/>
      <c r="W26" s="51" t="s">
        <v>211</v>
      </c>
      <c r="X26" s="52">
        <v>0</v>
      </c>
      <c r="Y26" s="53" t="s">
        <v>77</v>
      </c>
      <c r="Z26" s="54">
        <v>2975000</v>
      </c>
      <c r="AA26" s="54">
        <f t="shared" si="3"/>
        <v>0</v>
      </c>
      <c r="AB26" s="55"/>
      <c r="AD26" s="51" t="s">
        <v>211</v>
      </c>
      <c r="AE26" s="52">
        <v>0</v>
      </c>
      <c r="AF26" s="53" t="s">
        <v>77</v>
      </c>
      <c r="AG26" s="54">
        <v>2975000</v>
      </c>
      <c r="AH26" s="54">
        <f t="shared" si="4"/>
        <v>0</v>
      </c>
      <c r="AI26" s="55"/>
      <c r="AK26" s="51" t="s">
        <v>211</v>
      </c>
      <c r="AL26" s="52">
        <v>0</v>
      </c>
      <c r="AM26" s="53" t="s">
        <v>77</v>
      </c>
      <c r="AN26" s="54">
        <v>2975000</v>
      </c>
      <c r="AO26" s="54">
        <f t="shared" si="5"/>
        <v>0</v>
      </c>
      <c r="AP26" s="55"/>
    </row>
    <row r="27" spans="2:42">
      <c r="B27" s="51" t="s">
        <v>107</v>
      </c>
      <c r="C27" s="52">
        <v>0</v>
      </c>
      <c r="D27" s="53" t="s">
        <v>77</v>
      </c>
      <c r="E27" s="54">
        <v>1785000</v>
      </c>
      <c r="F27" s="54">
        <f t="shared" si="0"/>
        <v>0</v>
      </c>
      <c r="G27" s="55"/>
      <c r="I27" s="51" t="s">
        <v>107</v>
      </c>
      <c r="J27" s="52">
        <v>0</v>
      </c>
      <c r="K27" s="53" t="s">
        <v>77</v>
      </c>
      <c r="L27" s="54">
        <v>1785000</v>
      </c>
      <c r="M27" s="54">
        <f t="shared" si="1"/>
        <v>0</v>
      </c>
      <c r="N27" s="55"/>
      <c r="P27" s="51" t="s">
        <v>107</v>
      </c>
      <c r="Q27" s="52">
        <v>0</v>
      </c>
      <c r="R27" s="53" t="s">
        <v>77</v>
      </c>
      <c r="S27" s="54">
        <v>1785000</v>
      </c>
      <c r="T27" s="54">
        <f t="shared" si="2"/>
        <v>0</v>
      </c>
      <c r="U27" s="55"/>
      <c r="W27" s="51" t="s">
        <v>107</v>
      </c>
      <c r="X27" s="52">
        <v>0</v>
      </c>
      <c r="Y27" s="53" t="s">
        <v>77</v>
      </c>
      <c r="Z27" s="54">
        <v>1785000</v>
      </c>
      <c r="AA27" s="54">
        <f t="shared" si="3"/>
        <v>0</v>
      </c>
      <c r="AB27" s="55"/>
      <c r="AD27" s="51" t="s">
        <v>107</v>
      </c>
      <c r="AE27" s="52">
        <v>1</v>
      </c>
      <c r="AF27" s="53" t="s">
        <v>77</v>
      </c>
      <c r="AG27" s="54">
        <v>1785000</v>
      </c>
      <c r="AH27" s="54">
        <f t="shared" si="4"/>
        <v>1785000</v>
      </c>
      <c r="AI27" s="55"/>
      <c r="AK27" s="51" t="s">
        <v>107</v>
      </c>
      <c r="AL27" s="52">
        <v>1</v>
      </c>
      <c r="AM27" s="53" t="s">
        <v>77</v>
      </c>
      <c r="AN27" s="54">
        <v>1785000</v>
      </c>
      <c r="AO27" s="54">
        <f t="shared" si="5"/>
        <v>1785000</v>
      </c>
      <c r="AP27" s="55"/>
    </row>
    <row r="28" spans="2:42">
      <c r="B28" s="51" t="s">
        <v>212</v>
      </c>
      <c r="C28" s="52">
        <v>0</v>
      </c>
      <c r="D28" s="53" t="s">
        <v>77</v>
      </c>
      <c r="E28" s="54">
        <v>773500</v>
      </c>
      <c r="F28" s="54">
        <f t="shared" si="0"/>
        <v>0</v>
      </c>
      <c r="G28" s="55"/>
      <c r="I28" s="51" t="s">
        <v>212</v>
      </c>
      <c r="J28" s="52">
        <v>0</v>
      </c>
      <c r="K28" s="53" t="s">
        <v>77</v>
      </c>
      <c r="L28" s="54">
        <v>773500</v>
      </c>
      <c r="M28" s="54">
        <f t="shared" si="1"/>
        <v>0</v>
      </c>
      <c r="N28" s="55"/>
      <c r="P28" s="51" t="s">
        <v>212</v>
      </c>
      <c r="Q28" s="52">
        <v>0</v>
      </c>
      <c r="R28" s="53" t="s">
        <v>77</v>
      </c>
      <c r="S28" s="54">
        <v>773500</v>
      </c>
      <c r="T28" s="54">
        <f t="shared" si="2"/>
        <v>0</v>
      </c>
      <c r="U28" s="55"/>
      <c r="W28" s="51" t="s">
        <v>213</v>
      </c>
      <c r="X28" s="52">
        <v>9</v>
      </c>
      <c r="Y28" s="53" t="s">
        <v>49</v>
      </c>
      <c r="Z28" s="54" t="s">
        <v>49</v>
      </c>
      <c r="AA28" s="54">
        <f t="shared" si="3"/>
        <v>0</v>
      </c>
      <c r="AB28" s="55"/>
      <c r="AD28" s="51" t="s">
        <v>212</v>
      </c>
      <c r="AE28" s="52">
        <v>9</v>
      </c>
      <c r="AF28" s="53" t="s">
        <v>77</v>
      </c>
      <c r="AG28" s="54">
        <v>773500</v>
      </c>
      <c r="AH28" s="54">
        <f t="shared" si="4"/>
        <v>6961500</v>
      </c>
      <c r="AI28" s="55"/>
      <c r="AK28" s="51" t="s">
        <v>212</v>
      </c>
      <c r="AL28" s="52">
        <v>9</v>
      </c>
      <c r="AM28" s="53" t="s">
        <v>77</v>
      </c>
      <c r="AN28" s="54">
        <v>773500</v>
      </c>
      <c r="AO28" s="54">
        <f t="shared" si="5"/>
        <v>6961500</v>
      </c>
      <c r="AP28" s="55"/>
    </row>
    <row r="29" spans="2:42">
      <c r="B29" s="51" t="s">
        <v>214</v>
      </c>
      <c r="C29" s="52">
        <v>0</v>
      </c>
      <c r="D29" s="53" t="s">
        <v>77</v>
      </c>
      <c r="E29" s="54">
        <v>18445</v>
      </c>
      <c r="F29" s="54">
        <f t="shared" si="0"/>
        <v>0</v>
      </c>
      <c r="G29" s="55"/>
      <c r="I29" s="51" t="s">
        <v>214</v>
      </c>
      <c r="J29" s="52">
        <v>0</v>
      </c>
      <c r="K29" s="53" t="s">
        <v>77</v>
      </c>
      <c r="L29" s="54">
        <v>18445</v>
      </c>
      <c r="M29" s="54">
        <f t="shared" si="1"/>
        <v>0</v>
      </c>
      <c r="N29" s="55"/>
      <c r="P29" s="51" t="s">
        <v>214</v>
      </c>
      <c r="Q29" s="52">
        <v>0</v>
      </c>
      <c r="R29" s="53" t="s">
        <v>77</v>
      </c>
      <c r="S29" s="54">
        <v>18445</v>
      </c>
      <c r="T29" s="54">
        <f t="shared" si="2"/>
        <v>0</v>
      </c>
      <c r="U29" s="55"/>
      <c r="W29" s="51" t="s">
        <v>215</v>
      </c>
      <c r="X29" s="52">
        <v>9</v>
      </c>
      <c r="Y29" s="53" t="s">
        <v>77</v>
      </c>
      <c r="Z29" s="54">
        <v>13685</v>
      </c>
      <c r="AA29" s="54">
        <f t="shared" si="3"/>
        <v>123165</v>
      </c>
      <c r="AB29" s="55"/>
      <c r="AD29" s="51" t="s">
        <v>214</v>
      </c>
      <c r="AE29" s="52">
        <v>9</v>
      </c>
      <c r="AF29" s="53" t="s">
        <v>77</v>
      </c>
      <c r="AG29" s="54">
        <v>18445</v>
      </c>
      <c r="AH29" s="54">
        <f t="shared" si="4"/>
        <v>166005</v>
      </c>
      <c r="AI29" s="55"/>
      <c r="AK29" s="51" t="s">
        <v>214</v>
      </c>
      <c r="AL29" s="52">
        <v>9</v>
      </c>
      <c r="AM29" s="53" t="s">
        <v>77</v>
      </c>
      <c r="AN29" s="54">
        <v>18445</v>
      </c>
      <c r="AO29" s="54">
        <f t="shared" si="5"/>
        <v>166005</v>
      </c>
      <c r="AP29" s="55"/>
    </row>
    <row r="30" spans="2:42">
      <c r="B30" s="51" t="s">
        <v>216</v>
      </c>
      <c r="C30" s="52">
        <v>0</v>
      </c>
      <c r="D30" s="53" t="s">
        <v>77</v>
      </c>
      <c r="E30" s="54">
        <v>5890.5</v>
      </c>
      <c r="F30" s="54">
        <f t="shared" si="0"/>
        <v>0</v>
      </c>
      <c r="G30" s="55"/>
      <c r="I30" s="51" t="s">
        <v>216</v>
      </c>
      <c r="J30" s="52">
        <v>0</v>
      </c>
      <c r="K30" s="53" t="s">
        <v>77</v>
      </c>
      <c r="L30" s="54">
        <v>5890.5</v>
      </c>
      <c r="M30" s="54">
        <f t="shared" si="1"/>
        <v>0</v>
      </c>
      <c r="N30" s="55"/>
      <c r="P30" s="51" t="s">
        <v>216</v>
      </c>
      <c r="Q30" s="52">
        <v>0</v>
      </c>
      <c r="R30" s="53" t="s">
        <v>77</v>
      </c>
      <c r="S30" s="54">
        <v>5890.5</v>
      </c>
      <c r="T30" s="54">
        <f t="shared" si="2"/>
        <v>0</v>
      </c>
      <c r="U30" s="55"/>
      <c r="W30" s="51" t="s">
        <v>216</v>
      </c>
      <c r="X30" s="52">
        <v>72</v>
      </c>
      <c r="Y30" s="53" t="s">
        <v>77</v>
      </c>
      <c r="Z30" s="54">
        <v>5890.5</v>
      </c>
      <c r="AA30" s="54">
        <f t="shared" si="3"/>
        <v>424116</v>
      </c>
      <c r="AB30" s="55"/>
      <c r="AD30" s="51" t="s">
        <v>216</v>
      </c>
      <c r="AE30" s="52">
        <v>72</v>
      </c>
      <c r="AF30" s="53" t="s">
        <v>77</v>
      </c>
      <c r="AG30" s="54">
        <v>5890.5</v>
      </c>
      <c r="AH30" s="54">
        <f t="shared" si="4"/>
        <v>424116</v>
      </c>
      <c r="AI30" s="55"/>
      <c r="AK30" s="51" t="s">
        <v>216</v>
      </c>
      <c r="AL30" s="52">
        <v>72</v>
      </c>
      <c r="AM30" s="53" t="s">
        <v>77</v>
      </c>
      <c r="AN30" s="54">
        <v>5890.5</v>
      </c>
      <c r="AO30" s="54">
        <f t="shared" si="5"/>
        <v>424116</v>
      </c>
      <c r="AP30" s="55"/>
    </row>
    <row r="31" spans="2:42">
      <c r="B31" s="51" t="s">
        <v>194</v>
      </c>
      <c r="C31" s="52">
        <v>0</v>
      </c>
      <c r="D31" s="53" t="s">
        <v>77</v>
      </c>
      <c r="E31" s="54">
        <v>20825000</v>
      </c>
      <c r="F31" s="54">
        <f t="shared" si="0"/>
        <v>0</v>
      </c>
      <c r="G31" s="55"/>
      <c r="I31" s="51" t="s">
        <v>194</v>
      </c>
      <c r="J31" s="52">
        <v>0</v>
      </c>
      <c r="K31" s="53" t="s">
        <v>77</v>
      </c>
      <c r="L31" s="54">
        <v>20825000</v>
      </c>
      <c r="M31" s="54">
        <f t="shared" si="1"/>
        <v>0</v>
      </c>
      <c r="N31" s="55"/>
      <c r="P31" s="51" t="s">
        <v>194</v>
      </c>
      <c r="Q31" s="52">
        <v>0</v>
      </c>
      <c r="R31" s="53" t="s">
        <v>77</v>
      </c>
      <c r="S31" s="54">
        <v>20825000</v>
      </c>
      <c r="T31" s="54">
        <f t="shared" si="2"/>
        <v>0</v>
      </c>
      <c r="U31" s="55"/>
      <c r="W31" s="51" t="s">
        <v>200</v>
      </c>
      <c r="X31" s="52">
        <v>3</v>
      </c>
      <c r="Y31" s="53" t="s">
        <v>77</v>
      </c>
      <c r="Z31" s="54">
        <v>17850000</v>
      </c>
      <c r="AA31" s="54">
        <f t="shared" si="3"/>
        <v>53550000</v>
      </c>
      <c r="AB31" s="55"/>
      <c r="AD31" s="51" t="s">
        <v>194</v>
      </c>
      <c r="AE31" s="52">
        <v>3</v>
      </c>
      <c r="AF31" s="53" t="s">
        <v>77</v>
      </c>
      <c r="AG31" s="54">
        <v>20825000</v>
      </c>
      <c r="AH31" s="54">
        <f t="shared" si="4"/>
        <v>62475000</v>
      </c>
      <c r="AI31" s="55"/>
      <c r="AK31" s="51" t="s">
        <v>194</v>
      </c>
      <c r="AL31" s="52">
        <v>3</v>
      </c>
      <c r="AM31" s="53" t="s">
        <v>77</v>
      </c>
      <c r="AN31" s="54">
        <v>20825000</v>
      </c>
      <c r="AO31" s="54">
        <f t="shared" si="5"/>
        <v>62475000</v>
      </c>
      <c r="AP31" s="55"/>
    </row>
    <row r="32" spans="2:42">
      <c r="B32" s="51" t="s">
        <v>217</v>
      </c>
      <c r="C32" s="52">
        <v>0</v>
      </c>
      <c r="D32" s="53" t="s">
        <v>77</v>
      </c>
      <c r="E32" s="54">
        <v>9520000</v>
      </c>
      <c r="F32" s="54">
        <f t="shared" si="0"/>
        <v>0</v>
      </c>
      <c r="G32" s="55"/>
      <c r="I32" s="51" t="s">
        <v>217</v>
      </c>
      <c r="J32" s="52">
        <v>0</v>
      </c>
      <c r="K32" s="53" t="s">
        <v>77</v>
      </c>
      <c r="L32" s="54">
        <v>9520000</v>
      </c>
      <c r="M32" s="54">
        <f t="shared" si="1"/>
        <v>0</v>
      </c>
      <c r="N32" s="55"/>
      <c r="P32" s="51" t="s">
        <v>217</v>
      </c>
      <c r="Q32" s="52">
        <v>0</v>
      </c>
      <c r="R32" s="53" t="s">
        <v>77</v>
      </c>
      <c r="S32" s="54">
        <v>9520000</v>
      </c>
      <c r="T32" s="54">
        <f t="shared" si="2"/>
        <v>0</v>
      </c>
      <c r="U32" s="55"/>
      <c r="W32" s="51" t="s">
        <v>217</v>
      </c>
      <c r="X32" s="52">
        <v>0</v>
      </c>
      <c r="Y32" s="53" t="s">
        <v>77</v>
      </c>
      <c r="Z32" s="54">
        <v>9520000</v>
      </c>
      <c r="AA32" s="54">
        <f t="shared" si="3"/>
        <v>0</v>
      </c>
      <c r="AB32" s="55"/>
      <c r="AD32" s="51" t="s">
        <v>217</v>
      </c>
      <c r="AE32" s="52">
        <v>0</v>
      </c>
      <c r="AF32" s="53" t="s">
        <v>77</v>
      </c>
      <c r="AG32" s="54">
        <v>9520000</v>
      </c>
      <c r="AH32" s="54">
        <f t="shared" si="4"/>
        <v>0</v>
      </c>
      <c r="AI32" s="55"/>
      <c r="AK32" s="51" t="s">
        <v>217</v>
      </c>
      <c r="AL32" s="52">
        <v>0</v>
      </c>
      <c r="AM32" s="53" t="s">
        <v>77</v>
      </c>
      <c r="AN32" s="54">
        <v>9520000</v>
      </c>
      <c r="AO32" s="54">
        <f t="shared" si="5"/>
        <v>0</v>
      </c>
      <c r="AP32" s="55"/>
    </row>
    <row r="33" spans="2:42">
      <c r="B33" s="51" t="s">
        <v>218</v>
      </c>
      <c r="C33" s="52">
        <v>0</v>
      </c>
      <c r="D33" s="53" t="s">
        <v>77</v>
      </c>
      <c r="E33" s="54">
        <v>136552.5</v>
      </c>
      <c r="F33" s="54">
        <f t="shared" si="0"/>
        <v>0</v>
      </c>
      <c r="G33" s="55"/>
      <c r="I33" s="51" t="s">
        <v>218</v>
      </c>
      <c r="J33" s="52">
        <v>0</v>
      </c>
      <c r="K33" s="53" t="s">
        <v>77</v>
      </c>
      <c r="L33" s="54">
        <v>136552.5</v>
      </c>
      <c r="M33" s="54">
        <f t="shared" si="1"/>
        <v>0</v>
      </c>
      <c r="N33" s="55"/>
      <c r="P33" s="51" t="s">
        <v>218</v>
      </c>
      <c r="Q33" s="52">
        <v>0</v>
      </c>
      <c r="R33" s="53" t="s">
        <v>77</v>
      </c>
      <c r="S33" s="54">
        <v>136552.5</v>
      </c>
      <c r="T33" s="54">
        <f t="shared" si="2"/>
        <v>0</v>
      </c>
      <c r="U33" s="55"/>
      <c r="W33" s="51" t="s">
        <v>218</v>
      </c>
      <c r="X33" s="52">
        <v>0</v>
      </c>
      <c r="Y33" s="53" t="s">
        <v>77</v>
      </c>
      <c r="Z33" s="54">
        <v>136552.5</v>
      </c>
      <c r="AA33" s="54">
        <f t="shared" si="3"/>
        <v>0</v>
      </c>
      <c r="AB33" s="55"/>
      <c r="AD33" s="51" t="s">
        <v>218</v>
      </c>
      <c r="AE33" s="52">
        <v>1</v>
      </c>
      <c r="AF33" s="53" t="s">
        <v>77</v>
      </c>
      <c r="AG33" s="54">
        <v>136552.5</v>
      </c>
      <c r="AH33" s="54">
        <f t="shared" si="4"/>
        <v>136553</v>
      </c>
      <c r="AI33" s="55"/>
      <c r="AK33" s="51" t="s">
        <v>218</v>
      </c>
      <c r="AL33" s="52">
        <v>1</v>
      </c>
      <c r="AM33" s="53" t="s">
        <v>77</v>
      </c>
      <c r="AN33" s="54">
        <v>136552.5</v>
      </c>
      <c r="AO33" s="54">
        <f t="shared" si="5"/>
        <v>136553</v>
      </c>
      <c r="AP33" s="55"/>
    </row>
    <row r="34" spans="2:42">
      <c r="B34" s="51" t="s">
        <v>219</v>
      </c>
      <c r="C34" s="52">
        <v>0</v>
      </c>
      <c r="D34" s="53" t="s">
        <v>77</v>
      </c>
      <c r="E34" s="54">
        <v>104720</v>
      </c>
      <c r="F34" s="54">
        <f t="shared" si="0"/>
        <v>0</v>
      </c>
      <c r="G34" s="55"/>
      <c r="I34" s="51" t="s">
        <v>219</v>
      </c>
      <c r="J34" s="52">
        <v>0</v>
      </c>
      <c r="K34" s="53" t="s">
        <v>77</v>
      </c>
      <c r="L34" s="54">
        <v>104720</v>
      </c>
      <c r="M34" s="54">
        <f t="shared" si="1"/>
        <v>0</v>
      </c>
      <c r="N34" s="55"/>
      <c r="P34" s="51" t="s">
        <v>219</v>
      </c>
      <c r="Q34" s="52">
        <v>0</v>
      </c>
      <c r="R34" s="53" t="s">
        <v>77</v>
      </c>
      <c r="S34" s="54">
        <v>104720</v>
      </c>
      <c r="T34" s="54">
        <f t="shared" si="2"/>
        <v>0</v>
      </c>
      <c r="U34" s="55"/>
      <c r="W34" s="51" t="s">
        <v>219</v>
      </c>
      <c r="X34" s="52">
        <v>24</v>
      </c>
      <c r="Y34" s="53" t="s">
        <v>77</v>
      </c>
      <c r="Z34" s="54">
        <v>104720</v>
      </c>
      <c r="AA34" s="54">
        <f t="shared" si="3"/>
        <v>2513280</v>
      </c>
      <c r="AB34" s="55"/>
      <c r="AD34" s="51" t="s">
        <v>219</v>
      </c>
      <c r="AE34" s="52">
        <v>24</v>
      </c>
      <c r="AF34" s="53" t="s">
        <v>77</v>
      </c>
      <c r="AG34" s="54">
        <v>104720</v>
      </c>
      <c r="AH34" s="54">
        <f t="shared" si="4"/>
        <v>2513280</v>
      </c>
      <c r="AI34" s="55"/>
      <c r="AK34" s="51" t="s">
        <v>219</v>
      </c>
      <c r="AL34" s="52">
        <v>24</v>
      </c>
      <c r="AM34" s="53" t="s">
        <v>77</v>
      </c>
      <c r="AN34" s="54">
        <v>104720</v>
      </c>
      <c r="AO34" s="54">
        <f t="shared" si="5"/>
        <v>2513280</v>
      </c>
      <c r="AP34" s="55"/>
    </row>
    <row r="35" spans="2:42">
      <c r="B35" s="51" t="s">
        <v>220</v>
      </c>
      <c r="C35" s="52">
        <v>0</v>
      </c>
      <c r="D35" s="53" t="s">
        <v>77</v>
      </c>
      <c r="E35" s="54">
        <v>11424000</v>
      </c>
      <c r="F35" s="54">
        <f t="shared" si="0"/>
        <v>0</v>
      </c>
      <c r="G35" s="55"/>
      <c r="I35" s="51" t="s">
        <v>220</v>
      </c>
      <c r="J35" s="52">
        <v>0</v>
      </c>
      <c r="K35" s="53" t="s">
        <v>77</v>
      </c>
      <c r="L35" s="54">
        <v>11424000</v>
      </c>
      <c r="M35" s="54">
        <f t="shared" si="1"/>
        <v>0</v>
      </c>
      <c r="N35" s="55"/>
      <c r="P35" s="51" t="s">
        <v>220</v>
      </c>
      <c r="Q35" s="52">
        <v>0</v>
      </c>
      <c r="R35" s="53" t="s">
        <v>77</v>
      </c>
      <c r="S35" s="54">
        <v>11424000</v>
      </c>
      <c r="T35" s="54">
        <f t="shared" si="2"/>
        <v>0</v>
      </c>
      <c r="U35" s="55"/>
      <c r="W35" s="51" t="s">
        <v>220</v>
      </c>
      <c r="X35" s="52">
        <v>0</v>
      </c>
      <c r="Y35" s="53" t="s">
        <v>77</v>
      </c>
      <c r="Z35" s="54">
        <v>11424000</v>
      </c>
      <c r="AA35" s="54">
        <f t="shared" si="3"/>
        <v>0</v>
      </c>
      <c r="AB35" s="55"/>
      <c r="AD35" s="51" t="s">
        <v>220</v>
      </c>
      <c r="AE35" s="52">
        <v>0</v>
      </c>
      <c r="AF35" s="53" t="s">
        <v>77</v>
      </c>
      <c r="AG35" s="54">
        <v>11424000</v>
      </c>
      <c r="AH35" s="54">
        <f t="shared" si="4"/>
        <v>0</v>
      </c>
      <c r="AI35" s="55"/>
      <c r="AK35" s="51" t="s">
        <v>220</v>
      </c>
      <c r="AL35" s="52">
        <v>0</v>
      </c>
      <c r="AM35" s="53" t="s">
        <v>77</v>
      </c>
      <c r="AN35" s="54">
        <v>11424000</v>
      </c>
      <c r="AO35" s="54">
        <f t="shared" si="5"/>
        <v>0</v>
      </c>
      <c r="AP35" s="55"/>
    </row>
    <row r="36" spans="2:42">
      <c r="B36" s="51" t="s">
        <v>221</v>
      </c>
      <c r="C36" s="52">
        <v>0</v>
      </c>
      <c r="D36" s="53" t="s">
        <v>77</v>
      </c>
      <c r="E36" s="54">
        <v>1428000</v>
      </c>
      <c r="F36" s="54">
        <f t="shared" si="0"/>
        <v>0</v>
      </c>
      <c r="G36" s="55"/>
      <c r="I36" s="51" t="s">
        <v>221</v>
      </c>
      <c r="J36" s="52">
        <v>0</v>
      </c>
      <c r="K36" s="53" t="s">
        <v>77</v>
      </c>
      <c r="L36" s="54">
        <v>1428000</v>
      </c>
      <c r="M36" s="54">
        <f t="shared" si="1"/>
        <v>0</v>
      </c>
      <c r="N36" s="55"/>
      <c r="P36" s="51" t="s">
        <v>221</v>
      </c>
      <c r="Q36" s="52">
        <v>0</v>
      </c>
      <c r="R36" s="53" t="s">
        <v>77</v>
      </c>
      <c r="S36" s="54">
        <v>1428000</v>
      </c>
      <c r="T36" s="54">
        <f t="shared" si="2"/>
        <v>0</v>
      </c>
      <c r="U36" s="55"/>
      <c r="W36" s="51" t="s">
        <v>221</v>
      </c>
      <c r="X36" s="52">
        <v>0</v>
      </c>
      <c r="Y36" s="53" t="s">
        <v>77</v>
      </c>
      <c r="Z36" s="54">
        <v>1428000</v>
      </c>
      <c r="AA36" s="54">
        <f t="shared" si="3"/>
        <v>0</v>
      </c>
      <c r="AB36" s="55"/>
      <c r="AD36" s="51" t="s">
        <v>221</v>
      </c>
      <c r="AE36" s="52">
        <v>0</v>
      </c>
      <c r="AF36" s="53" t="s">
        <v>77</v>
      </c>
      <c r="AG36" s="54">
        <v>1428000</v>
      </c>
      <c r="AH36" s="54">
        <f t="shared" si="4"/>
        <v>0</v>
      </c>
      <c r="AI36" s="55"/>
      <c r="AK36" s="51" t="s">
        <v>221</v>
      </c>
      <c r="AL36" s="52">
        <v>0</v>
      </c>
      <c r="AM36" s="53" t="s">
        <v>77</v>
      </c>
      <c r="AN36" s="54">
        <v>1428000</v>
      </c>
      <c r="AO36" s="54">
        <f t="shared" si="5"/>
        <v>0</v>
      </c>
      <c r="AP36" s="55"/>
    </row>
    <row r="37" spans="2:42">
      <c r="B37" s="51" t="s">
        <v>222</v>
      </c>
      <c r="C37" s="52">
        <v>0</v>
      </c>
      <c r="D37" s="53" t="s">
        <v>77</v>
      </c>
      <c r="E37" s="54">
        <v>34688.5</v>
      </c>
      <c r="F37" s="54">
        <f t="shared" si="0"/>
        <v>0</v>
      </c>
      <c r="G37" s="55"/>
      <c r="I37" s="51" t="s">
        <v>222</v>
      </c>
      <c r="J37" s="52">
        <v>0</v>
      </c>
      <c r="K37" s="53" t="s">
        <v>77</v>
      </c>
      <c r="L37" s="54">
        <v>34688.5</v>
      </c>
      <c r="M37" s="54">
        <f t="shared" si="1"/>
        <v>0</v>
      </c>
      <c r="N37" s="55"/>
      <c r="P37" s="51" t="s">
        <v>222</v>
      </c>
      <c r="Q37" s="52">
        <v>0</v>
      </c>
      <c r="R37" s="53" t="s">
        <v>77</v>
      </c>
      <c r="S37" s="54">
        <v>34688.5</v>
      </c>
      <c r="T37" s="54">
        <f t="shared" si="2"/>
        <v>0</v>
      </c>
      <c r="U37" s="55"/>
      <c r="W37" s="51" t="s">
        <v>222</v>
      </c>
      <c r="X37" s="52">
        <v>0</v>
      </c>
      <c r="Y37" s="53" t="s">
        <v>77</v>
      </c>
      <c r="Z37" s="54">
        <v>34688.5</v>
      </c>
      <c r="AA37" s="54">
        <f t="shared" si="3"/>
        <v>0</v>
      </c>
      <c r="AB37" s="55"/>
      <c r="AD37" s="51" t="s">
        <v>222</v>
      </c>
      <c r="AE37" s="52">
        <v>0</v>
      </c>
      <c r="AF37" s="53" t="s">
        <v>77</v>
      </c>
      <c r="AG37" s="54">
        <v>34688.5</v>
      </c>
      <c r="AH37" s="54">
        <f t="shared" si="4"/>
        <v>0</v>
      </c>
      <c r="AI37" s="55"/>
      <c r="AK37" s="51" t="s">
        <v>222</v>
      </c>
      <c r="AL37" s="52">
        <v>0</v>
      </c>
      <c r="AM37" s="53" t="s">
        <v>77</v>
      </c>
      <c r="AN37" s="54">
        <v>34688.5</v>
      </c>
      <c r="AO37" s="54">
        <f t="shared" si="5"/>
        <v>0</v>
      </c>
      <c r="AP37" s="55"/>
    </row>
    <row r="38" spans="2:42">
      <c r="B38" s="51" t="s">
        <v>223</v>
      </c>
      <c r="C38" s="52">
        <v>0</v>
      </c>
      <c r="D38" s="53" t="s">
        <v>77</v>
      </c>
      <c r="E38" s="54">
        <v>8758.4</v>
      </c>
      <c r="F38" s="54">
        <f t="shared" si="0"/>
        <v>0</v>
      </c>
      <c r="G38" s="55"/>
      <c r="I38" s="51" t="s">
        <v>223</v>
      </c>
      <c r="J38" s="52">
        <v>0</v>
      </c>
      <c r="K38" s="53" t="s">
        <v>77</v>
      </c>
      <c r="L38" s="54">
        <v>8758.4</v>
      </c>
      <c r="M38" s="54">
        <f t="shared" si="1"/>
        <v>0</v>
      </c>
      <c r="N38" s="55"/>
      <c r="P38" s="51" t="s">
        <v>223</v>
      </c>
      <c r="Q38" s="52">
        <v>0</v>
      </c>
      <c r="R38" s="53" t="s">
        <v>77</v>
      </c>
      <c r="S38" s="54">
        <v>8758.4</v>
      </c>
      <c r="T38" s="54">
        <f t="shared" si="2"/>
        <v>0</v>
      </c>
      <c r="U38" s="55"/>
      <c r="W38" s="51" t="s">
        <v>223</v>
      </c>
      <c r="X38" s="52">
        <v>24</v>
      </c>
      <c r="Y38" s="53" t="s">
        <v>77</v>
      </c>
      <c r="Z38" s="54">
        <v>8758.4</v>
      </c>
      <c r="AA38" s="54">
        <f t="shared" si="3"/>
        <v>210202</v>
      </c>
      <c r="AB38" s="55"/>
      <c r="AD38" s="51" t="s">
        <v>223</v>
      </c>
      <c r="AE38" s="52">
        <v>24</v>
      </c>
      <c r="AF38" s="53" t="s">
        <v>77</v>
      </c>
      <c r="AG38" s="54">
        <v>8758.4</v>
      </c>
      <c r="AH38" s="54">
        <f t="shared" si="4"/>
        <v>210202</v>
      </c>
      <c r="AI38" s="55"/>
      <c r="AK38" s="51" t="s">
        <v>223</v>
      </c>
      <c r="AL38" s="52">
        <v>24</v>
      </c>
      <c r="AM38" s="53" t="s">
        <v>77</v>
      </c>
      <c r="AN38" s="54">
        <v>8758.4</v>
      </c>
      <c r="AO38" s="54">
        <f t="shared" si="5"/>
        <v>210202</v>
      </c>
      <c r="AP38" s="55"/>
    </row>
    <row r="39" spans="2:42">
      <c r="B39" s="51" t="s">
        <v>224</v>
      </c>
      <c r="C39" s="52">
        <v>0</v>
      </c>
      <c r="D39" s="53" t="s">
        <v>77</v>
      </c>
      <c r="E39" s="54">
        <v>1713600</v>
      </c>
      <c r="F39" s="54">
        <f t="shared" si="0"/>
        <v>0</v>
      </c>
      <c r="G39" s="55"/>
      <c r="I39" s="51" t="s">
        <v>224</v>
      </c>
      <c r="J39" s="52">
        <v>0</v>
      </c>
      <c r="K39" s="53" t="s">
        <v>77</v>
      </c>
      <c r="L39" s="54">
        <v>1713600</v>
      </c>
      <c r="M39" s="54">
        <f t="shared" si="1"/>
        <v>0</v>
      </c>
      <c r="N39" s="55"/>
      <c r="P39" s="51" t="s">
        <v>224</v>
      </c>
      <c r="Q39" s="52">
        <v>0</v>
      </c>
      <c r="R39" s="53" t="s">
        <v>77</v>
      </c>
      <c r="S39" s="54">
        <v>1713600</v>
      </c>
      <c r="T39" s="54">
        <f t="shared" si="2"/>
        <v>0</v>
      </c>
      <c r="U39" s="55"/>
      <c r="W39" s="51" t="s">
        <v>224</v>
      </c>
      <c r="X39" s="52">
        <v>0</v>
      </c>
      <c r="Y39" s="53" t="s">
        <v>77</v>
      </c>
      <c r="Z39" s="54">
        <v>1713600</v>
      </c>
      <c r="AA39" s="54">
        <f t="shared" si="3"/>
        <v>0</v>
      </c>
      <c r="AB39" s="55"/>
      <c r="AD39" s="51" t="s">
        <v>224</v>
      </c>
      <c r="AE39" s="52">
        <v>0</v>
      </c>
      <c r="AF39" s="53" t="s">
        <v>77</v>
      </c>
      <c r="AG39" s="54">
        <v>1713600</v>
      </c>
      <c r="AH39" s="54">
        <f t="shared" si="4"/>
        <v>0</v>
      </c>
      <c r="AI39" s="55"/>
      <c r="AK39" s="51" t="s">
        <v>224</v>
      </c>
      <c r="AL39" s="52">
        <v>0</v>
      </c>
      <c r="AM39" s="53" t="s">
        <v>77</v>
      </c>
      <c r="AN39" s="54">
        <v>1713600</v>
      </c>
      <c r="AO39" s="54">
        <f t="shared" si="5"/>
        <v>0</v>
      </c>
      <c r="AP39" s="55"/>
    </row>
    <row r="40" spans="2:42">
      <c r="B40" s="51" t="s">
        <v>225</v>
      </c>
      <c r="C40" s="52">
        <v>0</v>
      </c>
      <c r="D40" s="53" t="s">
        <v>77</v>
      </c>
      <c r="E40" s="54">
        <v>1219750</v>
      </c>
      <c r="F40" s="54">
        <f t="shared" si="0"/>
        <v>0</v>
      </c>
      <c r="G40" s="55"/>
      <c r="I40" s="51" t="s">
        <v>225</v>
      </c>
      <c r="J40" s="52">
        <v>0</v>
      </c>
      <c r="K40" s="53" t="s">
        <v>77</v>
      </c>
      <c r="L40" s="54">
        <v>1219750</v>
      </c>
      <c r="M40" s="54">
        <f t="shared" si="1"/>
        <v>0</v>
      </c>
      <c r="N40" s="55"/>
      <c r="P40" s="51" t="s">
        <v>225</v>
      </c>
      <c r="Q40" s="52">
        <v>0</v>
      </c>
      <c r="R40" s="53" t="s">
        <v>77</v>
      </c>
      <c r="S40" s="54">
        <v>1219750</v>
      </c>
      <c r="T40" s="54">
        <f t="shared" si="2"/>
        <v>0</v>
      </c>
      <c r="U40" s="55"/>
      <c r="W40" s="51" t="s">
        <v>225</v>
      </c>
      <c r="X40" s="52">
        <v>4</v>
      </c>
      <c r="Y40" s="53" t="s">
        <v>77</v>
      </c>
      <c r="Z40" s="54">
        <v>1219750</v>
      </c>
      <c r="AA40" s="54">
        <f t="shared" si="3"/>
        <v>4879000</v>
      </c>
      <c r="AB40" s="55"/>
      <c r="AD40" s="51" t="s">
        <v>225</v>
      </c>
      <c r="AE40" s="52">
        <v>5</v>
      </c>
      <c r="AF40" s="53" t="s">
        <v>77</v>
      </c>
      <c r="AG40" s="54">
        <v>1219750</v>
      </c>
      <c r="AH40" s="54">
        <f t="shared" si="4"/>
        <v>6098750</v>
      </c>
      <c r="AI40" s="55"/>
      <c r="AK40" s="51" t="s">
        <v>225</v>
      </c>
      <c r="AL40" s="52">
        <v>5</v>
      </c>
      <c r="AM40" s="53" t="s">
        <v>77</v>
      </c>
      <c r="AN40" s="54">
        <v>1219750</v>
      </c>
      <c r="AO40" s="54">
        <f t="shared" si="5"/>
        <v>6098750</v>
      </c>
      <c r="AP40" s="55"/>
    </row>
    <row r="41" spans="2:42">
      <c r="B41" s="51" t="s">
        <v>226</v>
      </c>
      <c r="C41" s="52">
        <v>2</v>
      </c>
      <c r="D41" s="53" t="s">
        <v>100</v>
      </c>
      <c r="E41" s="54">
        <v>30927624</v>
      </c>
      <c r="F41" s="54">
        <f t="shared" si="0"/>
        <v>61855248</v>
      </c>
      <c r="G41" s="55"/>
      <c r="I41" s="51" t="s">
        <v>226</v>
      </c>
      <c r="J41" s="52">
        <v>2</v>
      </c>
      <c r="K41" s="53" t="s">
        <v>100</v>
      </c>
      <c r="L41" s="54">
        <v>30927624</v>
      </c>
      <c r="M41" s="54">
        <f t="shared" si="1"/>
        <v>61855248</v>
      </c>
      <c r="N41" s="55"/>
      <c r="P41" s="51" t="s">
        <v>226</v>
      </c>
      <c r="Q41" s="52">
        <v>2</v>
      </c>
      <c r="R41" s="53" t="s">
        <v>100</v>
      </c>
      <c r="S41" s="54">
        <v>30927624</v>
      </c>
      <c r="T41" s="54">
        <f t="shared" si="2"/>
        <v>61855248</v>
      </c>
      <c r="U41" s="55"/>
      <c r="V41" s="2"/>
      <c r="W41" s="51" t="s">
        <v>227</v>
      </c>
      <c r="X41" s="52">
        <v>2</v>
      </c>
      <c r="Y41" s="53" t="s">
        <v>77</v>
      </c>
      <c r="Z41" s="54">
        <v>82110000</v>
      </c>
      <c r="AA41" s="54">
        <f t="shared" si="3"/>
        <v>164220000</v>
      </c>
      <c r="AB41" s="55"/>
      <c r="AC41" s="2"/>
      <c r="AD41" s="51" t="s">
        <v>228</v>
      </c>
      <c r="AE41" s="52">
        <v>2</v>
      </c>
      <c r="AF41" s="53" t="s">
        <v>77</v>
      </c>
      <c r="AG41" s="54">
        <v>82110000</v>
      </c>
      <c r="AH41" s="54">
        <f t="shared" si="4"/>
        <v>164220000</v>
      </c>
      <c r="AI41" s="55"/>
      <c r="AJ41" s="2"/>
      <c r="AK41" s="51" t="s">
        <v>229</v>
      </c>
      <c r="AL41" s="52">
        <v>2</v>
      </c>
      <c r="AM41" s="53" t="s">
        <v>77</v>
      </c>
      <c r="AN41" s="54">
        <v>114240000</v>
      </c>
      <c r="AO41" s="54">
        <f t="shared" si="5"/>
        <v>228480000</v>
      </c>
      <c r="AP41" s="55"/>
    </row>
    <row r="42" spans="2:42">
      <c r="B42" s="51" t="s">
        <v>230</v>
      </c>
      <c r="C42" s="52">
        <v>0.5</v>
      </c>
      <c r="D42" s="53" t="s">
        <v>77</v>
      </c>
      <c r="E42" s="54">
        <v>77350000</v>
      </c>
      <c r="F42" s="54">
        <f t="shared" si="0"/>
        <v>38675000</v>
      </c>
      <c r="G42" s="55"/>
      <c r="I42" s="51" t="s">
        <v>230</v>
      </c>
      <c r="J42" s="52">
        <v>1</v>
      </c>
      <c r="K42" s="53" t="s">
        <v>77</v>
      </c>
      <c r="L42" s="54">
        <v>77350000</v>
      </c>
      <c r="M42" s="54">
        <f t="shared" si="1"/>
        <v>77350000</v>
      </c>
      <c r="N42" s="55"/>
      <c r="P42" s="51" t="s">
        <v>230</v>
      </c>
      <c r="Q42" s="52">
        <v>1</v>
      </c>
      <c r="R42" s="53" t="s">
        <v>77</v>
      </c>
      <c r="S42" s="54">
        <v>77350000</v>
      </c>
      <c r="T42" s="54">
        <f t="shared" si="2"/>
        <v>77350000</v>
      </c>
      <c r="U42" s="55"/>
      <c r="W42" s="51" t="s">
        <v>230</v>
      </c>
      <c r="X42" s="52">
        <v>1</v>
      </c>
      <c r="Y42" s="53" t="s">
        <v>77</v>
      </c>
      <c r="Z42" s="54">
        <v>77350000</v>
      </c>
      <c r="AA42" s="54">
        <f t="shared" si="3"/>
        <v>77350000</v>
      </c>
      <c r="AB42" s="55"/>
      <c r="AD42" s="51" t="s">
        <v>230</v>
      </c>
      <c r="AE42" s="52">
        <v>1</v>
      </c>
      <c r="AF42" s="53" t="s">
        <v>77</v>
      </c>
      <c r="AG42" s="54">
        <v>77350000</v>
      </c>
      <c r="AH42" s="54">
        <f t="shared" si="4"/>
        <v>77350000</v>
      </c>
      <c r="AI42" s="55"/>
      <c r="AK42" s="51" t="s">
        <v>230</v>
      </c>
      <c r="AL42" s="52">
        <v>1</v>
      </c>
      <c r="AM42" s="53" t="s">
        <v>77</v>
      </c>
      <c r="AN42" s="54">
        <v>77350000</v>
      </c>
      <c r="AO42" s="54">
        <f t="shared" si="5"/>
        <v>77350000</v>
      </c>
      <c r="AP42" s="55"/>
    </row>
    <row r="43" spans="2:42">
      <c r="B43" s="51" t="s">
        <v>231</v>
      </c>
      <c r="C43" s="52">
        <v>0</v>
      </c>
      <c r="D43" s="53" t="s">
        <v>77</v>
      </c>
      <c r="E43" s="54">
        <v>121856000</v>
      </c>
      <c r="F43" s="54">
        <f t="shared" si="0"/>
        <v>0</v>
      </c>
      <c r="G43" s="55"/>
      <c r="I43" s="51" t="s">
        <v>231</v>
      </c>
      <c r="J43" s="52">
        <v>0</v>
      </c>
      <c r="K43" s="53" t="s">
        <v>77</v>
      </c>
      <c r="L43" s="54">
        <v>121856000</v>
      </c>
      <c r="M43" s="54">
        <f t="shared" si="1"/>
        <v>0</v>
      </c>
      <c r="N43" s="55"/>
      <c r="P43" s="51" t="s">
        <v>231</v>
      </c>
      <c r="Q43" s="52">
        <v>0</v>
      </c>
      <c r="R43" s="53" t="s">
        <v>77</v>
      </c>
      <c r="S43" s="54">
        <v>121856000</v>
      </c>
      <c r="T43" s="54">
        <f t="shared" si="2"/>
        <v>0</v>
      </c>
      <c r="U43" s="55"/>
      <c r="W43" s="51" t="s">
        <v>232</v>
      </c>
      <c r="X43" s="52">
        <v>1</v>
      </c>
      <c r="Y43" s="53" t="s">
        <v>77</v>
      </c>
      <c r="Z43" s="54">
        <v>144775400</v>
      </c>
      <c r="AA43" s="54">
        <f t="shared" si="3"/>
        <v>144775400</v>
      </c>
      <c r="AB43" s="55"/>
      <c r="AD43" s="51" t="s">
        <v>233</v>
      </c>
      <c r="AE43" s="52">
        <v>2</v>
      </c>
      <c r="AF43" s="53" t="s">
        <v>77</v>
      </c>
      <c r="AG43" s="54">
        <v>175715400</v>
      </c>
      <c r="AH43" s="54">
        <f t="shared" si="4"/>
        <v>351430800</v>
      </c>
      <c r="AI43" s="55"/>
      <c r="AK43" s="51" t="s">
        <v>234</v>
      </c>
      <c r="AL43" s="52">
        <v>2</v>
      </c>
      <c r="AM43" s="53" t="s">
        <v>77</v>
      </c>
      <c r="AN43" s="54">
        <v>199801000</v>
      </c>
      <c r="AO43" s="54">
        <f t="shared" si="5"/>
        <v>399602000</v>
      </c>
      <c r="AP43" s="55"/>
    </row>
    <row r="44" spans="2:42">
      <c r="B44" s="51" t="s">
        <v>235</v>
      </c>
      <c r="C44" s="52">
        <v>0</v>
      </c>
      <c r="D44" s="53" t="s">
        <v>49</v>
      </c>
      <c r="E44" s="54" t="s">
        <v>49</v>
      </c>
      <c r="F44" s="54">
        <f t="shared" si="0"/>
        <v>0</v>
      </c>
      <c r="G44" s="55"/>
      <c r="I44" s="51" t="s">
        <v>235</v>
      </c>
      <c r="J44" s="52">
        <v>0</v>
      </c>
      <c r="K44" s="53" t="s">
        <v>49</v>
      </c>
      <c r="L44" s="54" t="s">
        <v>49</v>
      </c>
      <c r="M44" s="54">
        <f t="shared" si="1"/>
        <v>0</v>
      </c>
      <c r="N44" s="55"/>
      <c r="P44" s="51" t="s">
        <v>235</v>
      </c>
      <c r="Q44" s="52">
        <v>0</v>
      </c>
      <c r="R44" s="53" t="s">
        <v>49</v>
      </c>
      <c r="S44" s="54" t="s">
        <v>49</v>
      </c>
      <c r="T44" s="54">
        <f t="shared" si="2"/>
        <v>0</v>
      </c>
      <c r="U44" s="55"/>
      <c r="V44" s="2"/>
      <c r="W44" s="51" t="s">
        <v>227</v>
      </c>
      <c r="X44" s="52">
        <v>0</v>
      </c>
      <c r="Y44" s="53" t="s">
        <v>77</v>
      </c>
      <c r="Z44" s="54">
        <v>82110000</v>
      </c>
      <c r="AA44" s="54">
        <f t="shared" si="3"/>
        <v>0</v>
      </c>
      <c r="AB44" s="55"/>
      <c r="AC44" s="2"/>
      <c r="AD44" s="51" t="s">
        <v>236</v>
      </c>
      <c r="AE44" s="52">
        <v>0</v>
      </c>
      <c r="AF44" s="53" t="s">
        <v>77</v>
      </c>
      <c r="AG44" s="54">
        <v>82110000</v>
      </c>
      <c r="AH44" s="54">
        <f t="shared" si="4"/>
        <v>0</v>
      </c>
      <c r="AI44" s="55"/>
      <c r="AJ44" s="2"/>
      <c r="AK44" s="51" t="s">
        <v>236</v>
      </c>
      <c r="AL44" s="52">
        <v>0</v>
      </c>
      <c r="AM44" s="53" t="s">
        <v>77</v>
      </c>
      <c r="AN44" s="54">
        <v>82110000</v>
      </c>
      <c r="AO44" s="54">
        <f t="shared" si="5"/>
        <v>0</v>
      </c>
      <c r="AP44" s="55"/>
    </row>
    <row r="45" spans="2:42">
      <c r="B45" s="51" t="s">
        <v>237</v>
      </c>
      <c r="C45" s="52">
        <v>0</v>
      </c>
      <c r="D45" s="53" t="s">
        <v>100</v>
      </c>
      <c r="E45" s="54">
        <v>3213000</v>
      </c>
      <c r="F45" s="54">
        <f t="shared" si="0"/>
        <v>0</v>
      </c>
      <c r="G45" s="55"/>
      <c r="I45" s="51" t="s">
        <v>237</v>
      </c>
      <c r="J45" s="52">
        <v>0</v>
      </c>
      <c r="K45" s="53" t="s">
        <v>100</v>
      </c>
      <c r="L45" s="54">
        <v>3213000</v>
      </c>
      <c r="M45" s="54">
        <f t="shared" si="1"/>
        <v>0</v>
      </c>
      <c r="N45" s="55"/>
      <c r="P45" s="51" t="s">
        <v>237</v>
      </c>
      <c r="Q45" s="52">
        <v>0</v>
      </c>
      <c r="R45" s="53" t="s">
        <v>100</v>
      </c>
      <c r="S45" s="54">
        <v>3213000</v>
      </c>
      <c r="T45" s="54">
        <f t="shared" si="2"/>
        <v>0</v>
      </c>
      <c r="U45" s="55"/>
      <c r="W45" s="51" t="s">
        <v>237</v>
      </c>
      <c r="X45" s="52">
        <v>0</v>
      </c>
      <c r="Y45" s="53" t="s">
        <v>100</v>
      </c>
      <c r="Z45" s="54">
        <v>3213000</v>
      </c>
      <c r="AA45" s="54">
        <f t="shared" si="3"/>
        <v>0</v>
      </c>
      <c r="AB45" s="55"/>
      <c r="AD45" s="51" t="s">
        <v>237</v>
      </c>
      <c r="AE45" s="52">
        <v>0</v>
      </c>
      <c r="AF45" s="53" t="s">
        <v>100</v>
      </c>
      <c r="AG45" s="54">
        <v>3213000</v>
      </c>
      <c r="AH45" s="54">
        <f t="shared" si="4"/>
        <v>0</v>
      </c>
      <c r="AI45" s="55"/>
      <c r="AK45" s="51" t="s">
        <v>237</v>
      </c>
      <c r="AL45" s="52">
        <v>0</v>
      </c>
      <c r="AM45" s="53" t="s">
        <v>100</v>
      </c>
      <c r="AN45" s="54">
        <v>3213000</v>
      </c>
      <c r="AO45" s="54">
        <f t="shared" si="5"/>
        <v>0</v>
      </c>
      <c r="AP45" s="55"/>
    </row>
    <row r="46" spans="2:42">
      <c r="B46" s="51" t="s">
        <v>238</v>
      </c>
      <c r="C46" s="52">
        <v>0</v>
      </c>
      <c r="D46" s="53" t="s">
        <v>100</v>
      </c>
      <c r="E46" s="54">
        <v>7140000</v>
      </c>
      <c r="F46" s="54">
        <f t="shared" si="0"/>
        <v>0</v>
      </c>
      <c r="G46" s="55"/>
      <c r="I46" s="51" t="s">
        <v>238</v>
      </c>
      <c r="J46" s="52">
        <v>0</v>
      </c>
      <c r="K46" s="53" t="s">
        <v>100</v>
      </c>
      <c r="L46" s="54">
        <v>7140000</v>
      </c>
      <c r="M46" s="54">
        <f t="shared" si="1"/>
        <v>0</v>
      </c>
      <c r="N46" s="55"/>
      <c r="P46" s="51" t="s">
        <v>238</v>
      </c>
      <c r="Q46" s="52">
        <v>0</v>
      </c>
      <c r="R46" s="53" t="s">
        <v>100</v>
      </c>
      <c r="S46" s="54">
        <v>7140000</v>
      </c>
      <c r="T46" s="54">
        <f t="shared" si="2"/>
        <v>0</v>
      </c>
      <c r="U46" s="55"/>
      <c r="W46" s="51" t="s">
        <v>238</v>
      </c>
      <c r="X46" s="52">
        <v>0</v>
      </c>
      <c r="Y46" s="53" t="s">
        <v>100</v>
      </c>
      <c r="Z46" s="54">
        <v>7140000</v>
      </c>
      <c r="AA46" s="54">
        <f t="shared" si="3"/>
        <v>0</v>
      </c>
      <c r="AB46" s="55"/>
      <c r="AD46" s="51" t="s">
        <v>238</v>
      </c>
      <c r="AE46" s="52">
        <v>0</v>
      </c>
      <c r="AF46" s="53" t="s">
        <v>100</v>
      </c>
      <c r="AG46" s="54">
        <v>7140000</v>
      </c>
      <c r="AH46" s="54">
        <f t="shared" si="4"/>
        <v>0</v>
      </c>
      <c r="AI46" s="55"/>
      <c r="AK46" s="51" t="s">
        <v>238</v>
      </c>
      <c r="AL46" s="52">
        <v>0</v>
      </c>
      <c r="AM46" s="53" t="s">
        <v>100</v>
      </c>
      <c r="AN46" s="54">
        <v>7140000</v>
      </c>
      <c r="AO46" s="54">
        <f t="shared" si="5"/>
        <v>0</v>
      </c>
      <c r="AP46" s="55"/>
    </row>
    <row r="47" spans="2:42">
      <c r="B47" s="51" t="s">
        <v>239</v>
      </c>
      <c r="C47" s="52">
        <v>0</v>
      </c>
      <c r="D47" s="53" t="s">
        <v>100</v>
      </c>
      <c r="E47" s="54">
        <v>499800</v>
      </c>
      <c r="F47" s="54">
        <f t="shared" si="0"/>
        <v>0</v>
      </c>
      <c r="G47" s="55"/>
      <c r="I47" s="51" t="s">
        <v>239</v>
      </c>
      <c r="J47" s="52">
        <v>0</v>
      </c>
      <c r="K47" s="53" t="s">
        <v>100</v>
      </c>
      <c r="L47" s="54">
        <v>499800</v>
      </c>
      <c r="M47" s="54">
        <f t="shared" si="1"/>
        <v>0</v>
      </c>
      <c r="N47" s="55"/>
      <c r="P47" s="51" t="s">
        <v>239</v>
      </c>
      <c r="Q47" s="52">
        <v>0</v>
      </c>
      <c r="R47" s="53" t="s">
        <v>100</v>
      </c>
      <c r="S47" s="54">
        <v>499800</v>
      </c>
      <c r="T47" s="54">
        <f t="shared" si="2"/>
        <v>0</v>
      </c>
      <c r="U47" s="55"/>
      <c r="W47" s="51" t="s">
        <v>240</v>
      </c>
      <c r="X47" s="52">
        <v>8</v>
      </c>
      <c r="Y47" s="53" t="s">
        <v>100</v>
      </c>
      <c r="Z47" s="54">
        <v>599760</v>
      </c>
      <c r="AA47" s="54">
        <f t="shared" si="3"/>
        <v>4798080</v>
      </c>
      <c r="AB47" s="55"/>
      <c r="AD47" s="51" t="s">
        <v>239</v>
      </c>
      <c r="AE47" s="52">
        <v>8</v>
      </c>
      <c r="AF47" s="53" t="s">
        <v>100</v>
      </c>
      <c r="AG47" s="54">
        <v>499800</v>
      </c>
      <c r="AH47" s="54">
        <f t="shared" si="4"/>
        <v>3998400</v>
      </c>
      <c r="AI47" s="55"/>
      <c r="AK47" s="51" t="s">
        <v>239</v>
      </c>
      <c r="AL47" s="52">
        <v>2</v>
      </c>
      <c r="AM47" s="53" t="s">
        <v>100</v>
      </c>
      <c r="AN47" s="54">
        <v>499800</v>
      </c>
      <c r="AO47" s="54">
        <f t="shared" si="5"/>
        <v>999600</v>
      </c>
      <c r="AP47" s="55"/>
    </row>
    <row r="48" spans="2:42">
      <c r="B48" s="51" t="s">
        <v>241</v>
      </c>
      <c r="C48" s="52">
        <v>5</v>
      </c>
      <c r="D48" s="53" t="s">
        <v>100</v>
      </c>
      <c r="E48" s="54">
        <v>386750</v>
      </c>
      <c r="F48" s="54">
        <f t="shared" si="0"/>
        <v>1933750</v>
      </c>
      <c r="G48" s="55"/>
      <c r="I48" s="51" t="s">
        <v>242</v>
      </c>
      <c r="J48" s="52">
        <v>5</v>
      </c>
      <c r="K48" s="53" t="s">
        <v>100</v>
      </c>
      <c r="L48" s="54">
        <v>386750</v>
      </c>
      <c r="M48" s="54">
        <f t="shared" si="1"/>
        <v>1933750</v>
      </c>
      <c r="N48" s="55"/>
      <c r="P48" s="51" t="s">
        <v>242</v>
      </c>
      <c r="Q48" s="52">
        <v>5</v>
      </c>
      <c r="R48" s="53" t="s">
        <v>100</v>
      </c>
      <c r="S48" s="54">
        <v>386750</v>
      </c>
      <c r="T48" s="54">
        <f t="shared" si="2"/>
        <v>1933750</v>
      </c>
      <c r="U48" s="55"/>
      <c r="W48" s="51" t="s">
        <v>243</v>
      </c>
      <c r="X48" s="52">
        <v>0</v>
      </c>
      <c r="Y48" s="53" t="s">
        <v>100</v>
      </c>
      <c r="Z48" s="54">
        <v>773500</v>
      </c>
      <c r="AA48" s="54">
        <f t="shared" si="3"/>
        <v>0</v>
      </c>
      <c r="AB48" s="55"/>
      <c r="AD48" s="51" t="s">
        <v>243</v>
      </c>
      <c r="AE48" s="52">
        <v>0</v>
      </c>
      <c r="AF48" s="53" t="s">
        <v>100</v>
      </c>
      <c r="AG48" s="54">
        <v>773500</v>
      </c>
      <c r="AH48" s="54">
        <f t="shared" si="4"/>
        <v>0</v>
      </c>
      <c r="AI48" s="55"/>
      <c r="AK48" s="51" t="s">
        <v>243</v>
      </c>
      <c r="AL48" s="52">
        <v>5</v>
      </c>
      <c r="AM48" s="53" t="s">
        <v>100</v>
      </c>
      <c r="AN48" s="54">
        <v>773500</v>
      </c>
      <c r="AO48" s="54">
        <f t="shared" si="5"/>
        <v>3867500</v>
      </c>
      <c r="AP48" s="55"/>
    </row>
    <row r="49" spans="2:42">
      <c r="B49" s="51" t="s">
        <v>244</v>
      </c>
      <c r="C49" s="52">
        <v>2</v>
      </c>
      <c r="D49" s="53" t="s">
        <v>77</v>
      </c>
      <c r="E49" s="54">
        <v>1011500</v>
      </c>
      <c r="F49" s="54">
        <f t="shared" si="0"/>
        <v>2023000</v>
      </c>
      <c r="G49" s="55"/>
      <c r="I49" s="51" t="s">
        <v>244</v>
      </c>
      <c r="J49" s="52">
        <v>2</v>
      </c>
      <c r="K49" s="53" t="s">
        <v>77</v>
      </c>
      <c r="L49" s="54">
        <v>1011500</v>
      </c>
      <c r="M49" s="54">
        <f t="shared" si="1"/>
        <v>2023000</v>
      </c>
      <c r="N49" s="55"/>
      <c r="P49" s="51" t="s">
        <v>244</v>
      </c>
      <c r="Q49" s="52">
        <v>2</v>
      </c>
      <c r="R49" s="53" t="s">
        <v>77</v>
      </c>
      <c r="S49" s="54">
        <v>1011500</v>
      </c>
      <c r="T49" s="54">
        <f t="shared" si="2"/>
        <v>2023000</v>
      </c>
      <c r="U49" s="55"/>
      <c r="W49" s="51" t="s">
        <v>244</v>
      </c>
      <c r="X49" s="52">
        <v>2</v>
      </c>
      <c r="Y49" s="53" t="s">
        <v>77</v>
      </c>
      <c r="Z49" s="54">
        <v>1011500</v>
      </c>
      <c r="AA49" s="54">
        <f t="shared" si="3"/>
        <v>2023000</v>
      </c>
      <c r="AB49" s="55"/>
      <c r="AD49" s="51" t="s">
        <v>244</v>
      </c>
      <c r="AE49" s="52">
        <v>2</v>
      </c>
      <c r="AF49" s="53" t="s">
        <v>77</v>
      </c>
      <c r="AG49" s="54">
        <v>1011500</v>
      </c>
      <c r="AH49" s="54">
        <f t="shared" si="4"/>
        <v>2023000</v>
      </c>
      <c r="AI49" s="55"/>
      <c r="AK49" s="51" t="s">
        <v>244</v>
      </c>
      <c r="AL49" s="52">
        <v>2</v>
      </c>
      <c r="AM49" s="53" t="s">
        <v>77</v>
      </c>
      <c r="AN49" s="54">
        <v>1011500</v>
      </c>
      <c r="AO49" s="54">
        <f t="shared" si="5"/>
        <v>2023000</v>
      </c>
      <c r="AP49" s="55"/>
    </row>
    <row r="50" spans="2:42">
      <c r="B50" s="51" t="s">
        <v>245</v>
      </c>
      <c r="C50" s="52">
        <v>5</v>
      </c>
      <c r="D50" s="53" t="s">
        <v>77</v>
      </c>
      <c r="E50" s="54">
        <v>35700</v>
      </c>
      <c r="F50" s="54">
        <f t="shared" si="0"/>
        <v>178500</v>
      </c>
      <c r="G50" s="55"/>
      <c r="I50" s="51" t="s">
        <v>245</v>
      </c>
      <c r="J50" s="52">
        <v>10</v>
      </c>
      <c r="K50" s="53" t="s">
        <v>77</v>
      </c>
      <c r="L50" s="54">
        <v>35700</v>
      </c>
      <c r="M50" s="54">
        <f t="shared" si="1"/>
        <v>357000</v>
      </c>
      <c r="N50" s="55"/>
      <c r="P50" s="51" t="s">
        <v>245</v>
      </c>
      <c r="Q50" s="52">
        <v>10</v>
      </c>
      <c r="R50" s="53" t="s">
        <v>77</v>
      </c>
      <c r="S50" s="54">
        <v>35700</v>
      </c>
      <c r="T50" s="54">
        <f t="shared" si="2"/>
        <v>357000</v>
      </c>
      <c r="U50" s="55"/>
      <c r="W50" s="51" t="s">
        <v>245</v>
      </c>
      <c r="X50" s="52">
        <v>10</v>
      </c>
      <c r="Y50" s="53" t="s">
        <v>77</v>
      </c>
      <c r="Z50" s="54">
        <v>35700</v>
      </c>
      <c r="AA50" s="54">
        <f t="shared" si="3"/>
        <v>357000</v>
      </c>
      <c r="AB50" s="55"/>
      <c r="AD50" s="51" t="s">
        <v>245</v>
      </c>
      <c r="AE50" s="52">
        <v>10</v>
      </c>
      <c r="AF50" s="53" t="s">
        <v>77</v>
      </c>
      <c r="AG50" s="54">
        <v>35700</v>
      </c>
      <c r="AH50" s="54">
        <f t="shared" si="4"/>
        <v>357000</v>
      </c>
      <c r="AI50" s="55"/>
      <c r="AK50" s="51" t="s">
        <v>245</v>
      </c>
      <c r="AL50" s="52">
        <v>10</v>
      </c>
      <c r="AM50" s="53" t="s">
        <v>77</v>
      </c>
      <c r="AN50" s="54">
        <v>35700</v>
      </c>
      <c r="AO50" s="54">
        <f t="shared" si="5"/>
        <v>357000</v>
      </c>
      <c r="AP50" s="55"/>
    </row>
    <row r="51" spans="2:42">
      <c r="B51" s="51" t="s">
        <v>246</v>
      </c>
      <c r="C51" s="52">
        <v>2</v>
      </c>
      <c r="D51" s="53" t="s">
        <v>77</v>
      </c>
      <c r="E51" s="54">
        <v>41650</v>
      </c>
      <c r="F51" s="54">
        <f t="shared" si="0"/>
        <v>83300</v>
      </c>
      <c r="G51" s="55"/>
      <c r="I51" s="51" t="s">
        <v>246</v>
      </c>
      <c r="J51" s="52">
        <v>2</v>
      </c>
      <c r="K51" s="53" t="s">
        <v>77</v>
      </c>
      <c r="L51" s="54">
        <v>41650</v>
      </c>
      <c r="M51" s="54">
        <f t="shared" si="1"/>
        <v>83300</v>
      </c>
      <c r="N51" s="55"/>
      <c r="P51" s="51" t="s">
        <v>246</v>
      </c>
      <c r="Q51" s="52">
        <v>2</v>
      </c>
      <c r="R51" s="53" t="s">
        <v>77</v>
      </c>
      <c r="S51" s="54">
        <v>41650</v>
      </c>
      <c r="T51" s="54">
        <f t="shared" si="2"/>
        <v>83300</v>
      </c>
      <c r="U51" s="55"/>
      <c r="W51" s="51" t="s">
        <v>246</v>
      </c>
      <c r="X51" s="52">
        <v>2</v>
      </c>
      <c r="Y51" s="53" t="s">
        <v>77</v>
      </c>
      <c r="Z51" s="54">
        <v>41650</v>
      </c>
      <c r="AA51" s="54">
        <f t="shared" si="3"/>
        <v>83300</v>
      </c>
      <c r="AB51" s="55"/>
      <c r="AD51" s="51" t="s">
        <v>246</v>
      </c>
      <c r="AE51" s="52">
        <v>2</v>
      </c>
      <c r="AF51" s="53" t="s">
        <v>77</v>
      </c>
      <c r="AG51" s="54">
        <v>41650</v>
      </c>
      <c r="AH51" s="54">
        <f t="shared" si="4"/>
        <v>83300</v>
      </c>
      <c r="AI51" s="55"/>
      <c r="AK51" s="51" t="s">
        <v>246</v>
      </c>
      <c r="AL51" s="52">
        <v>2</v>
      </c>
      <c r="AM51" s="53" t="s">
        <v>77</v>
      </c>
      <c r="AN51" s="54">
        <v>41650</v>
      </c>
      <c r="AO51" s="54">
        <f t="shared" si="5"/>
        <v>83300</v>
      </c>
      <c r="AP51" s="55"/>
    </row>
    <row r="52" spans="2:42">
      <c r="B52" s="51" t="s">
        <v>147</v>
      </c>
      <c r="C52" s="52">
        <v>2</v>
      </c>
      <c r="D52" s="53" t="s">
        <v>77</v>
      </c>
      <c r="E52" s="54">
        <v>723520</v>
      </c>
      <c r="F52" s="54">
        <f t="shared" si="0"/>
        <v>1447040</v>
      </c>
      <c r="G52" s="55"/>
      <c r="I52" s="51" t="s">
        <v>147</v>
      </c>
      <c r="J52" s="52">
        <v>5</v>
      </c>
      <c r="K52" s="53" t="s">
        <v>77</v>
      </c>
      <c r="L52" s="54">
        <v>723520</v>
      </c>
      <c r="M52" s="54">
        <f t="shared" si="1"/>
        <v>3617600</v>
      </c>
      <c r="N52" s="55"/>
      <c r="P52" s="51" t="s">
        <v>147</v>
      </c>
      <c r="Q52" s="52">
        <v>5</v>
      </c>
      <c r="R52" s="53" t="s">
        <v>77</v>
      </c>
      <c r="S52" s="54">
        <v>723520</v>
      </c>
      <c r="T52" s="54">
        <f t="shared" si="2"/>
        <v>3617600</v>
      </c>
      <c r="U52" s="55"/>
      <c r="W52" s="51" t="s">
        <v>147</v>
      </c>
      <c r="X52" s="52">
        <v>24</v>
      </c>
      <c r="Y52" s="53" t="s">
        <v>77</v>
      </c>
      <c r="Z52" s="54">
        <v>723520</v>
      </c>
      <c r="AA52" s="54">
        <f t="shared" si="3"/>
        <v>17364480</v>
      </c>
      <c r="AB52" s="55"/>
      <c r="AD52" s="51" t="s">
        <v>147</v>
      </c>
      <c r="AE52" s="52">
        <v>24</v>
      </c>
      <c r="AF52" s="53" t="s">
        <v>77</v>
      </c>
      <c r="AG52" s="54">
        <v>723520</v>
      </c>
      <c r="AH52" s="54">
        <f t="shared" si="4"/>
        <v>17364480</v>
      </c>
      <c r="AI52" s="55"/>
      <c r="AK52" s="51" t="s">
        <v>147</v>
      </c>
      <c r="AL52" s="52">
        <v>24</v>
      </c>
      <c r="AM52" s="53" t="s">
        <v>77</v>
      </c>
      <c r="AN52" s="54">
        <v>723520</v>
      </c>
      <c r="AO52" s="54">
        <f t="shared" si="5"/>
        <v>17364480</v>
      </c>
      <c r="AP52" s="55"/>
    </row>
    <row r="53" spans="2:42">
      <c r="B53" s="51"/>
      <c r="C53" s="52"/>
      <c r="D53" s="53" t="s">
        <v>49</v>
      </c>
      <c r="E53" s="54" t="s">
        <v>49</v>
      </c>
      <c r="F53" s="54">
        <f t="shared" si="0"/>
        <v>0</v>
      </c>
      <c r="G53" s="55"/>
      <c r="I53" s="51"/>
      <c r="J53" s="52"/>
      <c r="K53" s="53" t="s">
        <v>49</v>
      </c>
      <c r="L53" s="54" t="s">
        <v>49</v>
      </c>
      <c r="M53" s="54">
        <f t="shared" si="1"/>
        <v>0</v>
      </c>
      <c r="N53" s="55"/>
      <c r="P53" s="51"/>
      <c r="Q53" s="52"/>
      <c r="R53" s="53" t="s">
        <v>49</v>
      </c>
      <c r="S53" s="54" t="s">
        <v>49</v>
      </c>
      <c r="T53" s="54">
        <f t="shared" si="2"/>
        <v>0</v>
      </c>
      <c r="U53" s="55"/>
      <c r="W53" s="51"/>
      <c r="X53" s="52"/>
      <c r="Y53" s="53" t="s">
        <v>49</v>
      </c>
      <c r="Z53" s="54" t="s">
        <v>49</v>
      </c>
      <c r="AA53" s="54">
        <f t="shared" si="3"/>
        <v>0</v>
      </c>
      <c r="AB53" s="55"/>
      <c r="AD53" s="51"/>
      <c r="AE53" s="52"/>
      <c r="AF53" s="53" t="s">
        <v>49</v>
      </c>
      <c r="AG53" s="54" t="s">
        <v>49</v>
      </c>
      <c r="AH53" s="54">
        <f t="shared" si="4"/>
        <v>0</v>
      </c>
      <c r="AI53" s="55"/>
      <c r="AK53" s="51"/>
      <c r="AL53" s="52"/>
      <c r="AM53" s="53" t="s">
        <v>49</v>
      </c>
      <c r="AN53" s="54" t="s">
        <v>49</v>
      </c>
      <c r="AO53" s="54">
        <f t="shared" si="5"/>
        <v>0</v>
      </c>
      <c r="AP53" s="55"/>
    </row>
    <row r="54" spans="2:42">
      <c r="B54" s="51"/>
      <c r="C54" s="52"/>
      <c r="D54" s="53" t="s">
        <v>49</v>
      </c>
      <c r="E54" s="54" t="s">
        <v>49</v>
      </c>
      <c r="F54" s="54">
        <f t="shared" si="0"/>
        <v>0</v>
      </c>
      <c r="G54" s="55"/>
      <c r="I54" s="51"/>
      <c r="J54" s="52"/>
      <c r="K54" s="53" t="s">
        <v>49</v>
      </c>
      <c r="L54" s="54" t="s">
        <v>49</v>
      </c>
      <c r="M54" s="54">
        <f t="shared" si="1"/>
        <v>0</v>
      </c>
      <c r="N54" s="55"/>
      <c r="P54" s="51"/>
      <c r="Q54" s="52"/>
      <c r="R54" s="53" t="s">
        <v>49</v>
      </c>
      <c r="S54" s="54" t="s">
        <v>49</v>
      </c>
      <c r="T54" s="54">
        <f t="shared" si="2"/>
        <v>0</v>
      </c>
      <c r="U54" s="55"/>
      <c r="W54" s="51"/>
      <c r="X54" s="52"/>
      <c r="Y54" s="53" t="s">
        <v>49</v>
      </c>
      <c r="Z54" s="54" t="s">
        <v>49</v>
      </c>
      <c r="AA54" s="54">
        <f t="shared" si="3"/>
        <v>0</v>
      </c>
      <c r="AB54" s="55"/>
      <c r="AD54" s="51"/>
      <c r="AE54" s="52"/>
      <c r="AF54" s="53" t="s">
        <v>49</v>
      </c>
      <c r="AG54" s="54" t="s">
        <v>49</v>
      </c>
      <c r="AH54" s="54">
        <f t="shared" si="4"/>
        <v>0</v>
      </c>
      <c r="AI54" s="55"/>
      <c r="AK54" s="51"/>
      <c r="AL54" s="52"/>
      <c r="AM54" s="53" t="s">
        <v>49</v>
      </c>
      <c r="AN54" s="54" t="s">
        <v>49</v>
      </c>
      <c r="AO54" s="54">
        <f t="shared" si="5"/>
        <v>0</v>
      </c>
      <c r="AP54" s="55"/>
    </row>
    <row r="55" spans="2:42">
      <c r="B55" s="51"/>
      <c r="C55" s="52"/>
      <c r="D55" s="53" t="s">
        <v>49</v>
      </c>
      <c r="E55" s="54" t="s">
        <v>49</v>
      </c>
      <c r="F55" s="54">
        <f t="shared" si="0"/>
        <v>0</v>
      </c>
      <c r="G55" s="55"/>
      <c r="I55" s="51"/>
      <c r="J55" s="52"/>
      <c r="K55" s="53" t="s">
        <v>49</v>
      </c>
      <c r="L55" s="54" t="s">
        <v>49</v>
      </c>
      <c r="M55" s="54">
        <f t="shared" si="1"/>
        <v>0</v>
      </c>
      <c r="N55" s="55"/>
      <c r="P55" s="51"/>
      <c r="Q55" s="52"/>
      <c r="R55" s="53" t="s">
        <v>49</v>
      </c>
      <c r="S55" s="54" t="s">
        <v>49</v>
      </c>
      <c r="T55" s="54">
        <f t="shared" si="2"/>
        <v>0</v>
      </c>
      <c r="U55" s="55"/>
      <c r="W55" s="51"/>
      <c r="X55" s="52"/>
      <c r="Y55" s="53" t="s">
        <v>49</v>
      </c>
      <c r="Z55" s="54" t="s">
        <v>49</v>
      </c>
      <c r="AA55" s="54">
        <f t="shared" si="3"/>
        <v>0</v>
      </c>
      <c r="AB55" s="55"/>
      <c r="AD55" s="51"/>
      <c r="AE55" s="52"/>
      <c r="AF55" s="53" t="s">
        <v>49</v>
      </c>
      <c r="AG55" s="54" t="s">
        <v>49</v>
      </c>
      <c r="AH55" s="54">
        <f t="shared" si="4"/>
        <v>0</v>
      </c>
      <c r="AI55" s="55"/>
      <c r="AK55" s="51"/>
      <c r="AL55" s="52"/>
      <c r="AM55" s="53" t="s">
        <v>49</v>
      </c>
      <c r="AN55" s="54" t="s">
        <v>49</v>
      </c>
      <c r="AO55" s="54">
        <f t="shared" si="5"/>
        <v>0</v>
      </c>
      <c r="AP55" s="55"/>
    </row>
    <row r="56" spans="2:42">
      <c r="B56" s="51"/>
      <c r="C56" s="52"/>
      <c r="D56" s="53" t="s">
        <v>49</v>
      </c>
      <c r="E56" s="54" t="s">
        <v>49</v>
      </c>
      <c r="F56" s="54">
        <f t="shared" si="0"/>
        <v>0</v>
      </c>
      <c r="G56" s="55"/>
      <c r="I56" s="51"/>
      <c r="J56" s="52"/>
      <c r="K56" s="53" t="s">
        <v>49</v>
      </c>
      <c r="L56" s="54" t="s">
        <v>49</v>
      </c>
      <c r="M56" s="54">
        <f t="shared" si="1"/>
        <v>0</v>
      </c>
      <c r="N56" s="55"/>
      <c r="P56" s="51"/>
      <c r="Q56" s="52"/>
      <c r="R56" s="53" t="s">
        <v>49</v>
      </c>
      <c r="S56" s="54" t="s">
        <v>49</v>
      </c>
      <c r="T56" s="54">
        <f t="shared" si="2"/>
        <v>0</v>
      </c>
      <c r="U56" s="55"/>
      <c r="W56" s="51"/>
      <c r="X56" s="52"/>
      <c r="Y56" s="53" t="s">
        <v>49</v>
      </c>
      <c r="Z56" s="54" t="s">
        <v>49</v>
      </c>
      <c r="AA56" s="54">
        <f t="shared" si="3"/>
        <v>0</v>
      </c>
      <c r="AB56" s="55"/>
      <c r="AD56" s="51"/>
      <c r="AE56" s="52"/>
      <c r="AF56" s="53" t="s">
        <v>49</v>
      </c>
      <c r="AG56" s="54" t="s">
        <v>49</v>
      </c>
      <c r="AH56" s="54">
        <f t="shared" si="4"/>
        <v>0</v>
      </c>
      <c r="AI56" s="55"/>
      <c r="AK56" s="51"/>
      <c r="AL56" s="52"/>
      <c r="AM56" s="53" t="s">
        <v>49</v>
      </c>
      <c r="AN56" s="54" t="s">
        <v>49</v>
      </c>
      <c r="AO56" s="54">
        <f t="shared" si="5"/>
        <v>0</v>
      </c>
      <c r="AP56" s="55"/>
    </row>
    <row r="57" spans="2:42">
      <c r="B57" s="51"/>
      <c r="C57" s="52"/>
      <c r="D57" s="53" t="s">
        <v>49</v>
      </c>
      <c r="E57" s="54" t="s">
        <v>49</v>
      </c>
      <c r="F57" s="54">
        <f t="shared" si="0"/>
        <v>0</v>
      </c>
      <c r="G57" s="55"/>
      <c r="I57" s="51"/>
      <c r="J57" s="52"/>
      <c r="K57" s="53" t="s">
        <v>49</v>
      </c>
      <c r="L57" s="54" t="s">
        <v>49</v>
      </c>
      <c r="M57" s="54">
        <f t="shared" si="1"/>
        <v>0</v>
      </c>
      <c r="N57" s="55"/>
      <c r="P57" s="51"/>
      <c r="Q57" s="52"/>
      <c r="R57" s="53" t="s">
        <v>49</v>
      </c>
      <c r="S57" s="54" t="s">
        <v>49</v>
      </c>
      <c r="T57" s="54">
        <f t="shared" si="2"/>
        <v>0</v>
      </c>
      <c r="U57" s="55"/>
      <c r="W57" s="51"/>
      <c r="X57" s="52"/>
      <c r="Y57" s="53" t="s">
        <v>49</v>
      </c>
      <c r="Z57" s="54" t="s">
        <v>49</v>
      </c>
      <c r="AA57" s="54">
        <f t="shared" si="3"/>
        <v>0</v>
      </c>
      <c r="AB57" s="55"/>
      <c r="AD57" s="51"/>
      <c r="AE57" s="52"/>
      <c r="AF57" s="53" t="s">
        <v>49</v>
      </c>
      <c r="AG57" s="54" t="s">
        <v>49</v>
      </c>
      <c r="AH57" s="54">
        <f t="shared" si="4"/>
        <v>0</v>
      </c>
      <c r="AI57" s="55"/>
      <c r="AK57" s="51"/>
      <c r="AL57" s="52"/>
      <c r="AM57" s="53" t="s">
        <v>49</v>
      </c>
      <c r="AN57" s="54" t="s">
        <v>49</v>
      </c>
      <c r="AO57" s="54">
        <f t="shared" si="5"/>
        <v>0</v>
      </c>
      <c r="AP57" s="55"/>
    </row>
    <row r="58" spans="2:42">
      <c r="B58" s="51"/>
      <c r="C58" s="52"/>
      <c r="D58" s="53" t="s">
        <v>49</v>
      </c>
      <c r="E58" s="54" t="s">
        <v>49</v>
      </c>
      <c r="F58" s="54">
        <f t="shared" si="0"/>
        <v>0</v>
      </c>
      <c r="G58" s="55"/>
      <c r="I58" s="51"/>
      <c r="J58" s="52"/>
      <c r="K58" s="53" t="s">
        <v>49</v>
      </c>
      <c r="L58" s="54" t="s">
        <v>49</v>
      </c>
      <c r="M58" s="54">
        <f t="shared" si="1"/>
        <v>0</v>
      </c>
      <c r="N58" s="55"/>
      <c r="P58" s="51"/>
      <c r="Q58" s="52"/>
      <c r="R58" s="53" t="s">
        <v>49</v>
      </c>
      <c r="S58" s="54" t="s">
        <v>49</v>
      </c>
      <c r="T58" s="54">
        <f t="shared" si="2"/>
        <v>0</v>
      </c>
      <c r="U58" s="55"/>
      <c r="W58" s="51"/>
      <c r="X58" s="52"/>
      <c r="Y58" s="53" t="s">
        <v>49</v>
      </c>
      <c r="Z58" s="54" t="s">
        <v>49</v>
      </c>
      <c r="AA58" s="54">
        <f t="shared" si="3"/>
        <v>0</v>
      </c>
      <c r="AB58" s="55"/>
      <c r="AD58" s="51"/>
      <c r="AE58" s="52"/>
      <c r="AF58" s="53" t="s">
        <v>49</v>
      </c>
      <c r="AG58" s="54" t="s">
        <v>49</v>
      </c>
      <c r="AH58" s="54">
        <f t="shared" si="4"/>
        <v>0</v>
      </c>
      <c r="AI58" s="55"/>
      <c r="AK58" s="51"/>
      <c r="AL58" s="52"/>
      <c r="AM58" s="53" t="s">
        <v>49</v>
      </c>
      <c r="AN58" s="54" t="s">
        <v>49</v>
      </c>
      <c r="AO58" s="54">
        <f t="shared" si="5"/>
        <v>0</v>
      </c>
      <c r="AP58" s="55"/>
    </row>
    <row r="59" spans="2:42">
      <c r="B59" s="51"/>
      <c r="C59" s="52"/>
      <c r="D59" s="53" t="s">
        <v>49</v>
      </c>
      <c r="E59" s="54" t="s">
        <v>49</v>
      </c>
      <c r="F59" s="54">
        <f t="shared" si="0"/>
        <v>0</v>
      </c>
      <c r="G59" s="55"/>
      <c r="I59" s="51"/>
      <c r="J59" s="52"/>
      <c r="K59" s="53" t="s">
        <v>49</v>
      </c>
      <c r="L59" s="54" t="s">
        <v>49</v>
      </c>
      <c r="M59" s="54">
        <f t="shared" si="1"/>
        <v>0</v>
      </c>
      <c r="N59" s="55"/>
      <c r="P59" s="51"/>
      <c r="Q59" s="52"/>
      <c r="R59" s="53" t="s">
        <v>49</v>
      </c>
      <c r="S59" s="54" t="s">
        <v>49</v>
      </c>
      <c r="T59" s="54">
        <f t="shared" si="2"/>
        <v>0</v>
      </c>
      <c r="U59" s="55"/>
      <c r="W59" s="51"/>
      <c r="X59" s="52"/>
      <c r="Y59" s="53" t="s">
        <v>49</v>
      </c>
      <c r="Z59" s="54" t="s">
        <v>49</v>
      </c>
      <c r="AA59" s="54">
        <f t="shared" si="3"/>
        <v>0</v>
      </c>
      <c r="AB59" s="55"/>
      <c r="AD59" s="51"/>
      <c r="AE59" s="52"/>
      <c r="AF59" s="53" t="s">
        <v>49</v>
      </c>
      <c r="AG59" s="54" t="s">
        <v>49</v>
      </c>
      <c r="AH59" s="54">
        <f t="shared" si="4"/>
        <v>0</v>
      </c>
      <c r="AI59" s="55"/>
      <c r="AK59" s="51"/>
      <c r="AL59" s="52"/>
      <c r="AM59" s="53" t="s">
        <v>49</v>
      </c>
      <c r="AN59" s="54" t="s">
        <v>49</v>
      </c>
      <c r="AO59" s="54">
        <f t="shared" si="5"/>
        <v>0</v>
      </c>
      <c r="AP59" s="55"/>
    </row>
    <row r="60" spans="2:42">
      <c r="B60" s="51"/>
      <c r="C60" s="52"/>
      <c r="D60" s="53" t="s">
        <v>49</v>
      </c>
      <c r="E60" s="54" t="s">
        <v>49</v>
      </c>
      <c r="F60" s="54">
        <f t="shared" si="0"/>
        <v>0</v>
      </c>
      <c r="G60" s="55"/>
      <c r="I60" s="51"/>
      <c r="J60" s="52"/>
      <c r="K60" s="53" t="s">
        <v>49</v>
      </c>
      <c r="L60" s="54" t="s">
        <v>49</v>
      </c>
      <c r="M60" s="54">
        <f t="shared" si="1"/>
        <v>0</v>
      </c>
      <c r="N60" s="55"/>
      <c r="P60" s="51"/>
      <c r="Q60" s="52"/>
      <c r="R60" s="53" t="s">
        <v>49</v>
      </c>
      <c r="S60" s="54" t="s">
        <v>49</v>
      </c>
      <c r="T60" s="54">
        <f t="shared" si="2"/>
        <v>0</v>
      </c>
      <c r="U60" s="55"/>
      <c r="W60" s="51"/>
      <c r="X60" s="52"/>
      <c r="Y60" s="53" t="s">
        <v>49</v>
      </c>
      <c r="Z60" s="54" t="s">
        <v>49</v>
      </c>
      <c r="AA60" s="54">
        <f t="shared" si="3"/>
        <v>0</v>
      </c>
      <c r="AB60" s="55"/>
      <c r="AD60" s="51"/>
      <c r="AE60" s="52"/>
      <c r="AF60" s="53" t="s">
        <v>49</v>
      </c>
      <c r="AG60" s="54" t="s">
        <v>49</v>
      </c>
      <c r="AH60" s="54">
        <f t="shared" si="4"/>
        <v>0</v>
      </c>
      <c r="AI60" s="55"/>
      <c r="AK60" s="51"/>
      <c r="AL60" s="52"/>
      <c r="AM60" s="53" t="s">
        <v>49</v>
      </c>
      <c r="AN60" s="54" t="s">
        <v>49</v>
      </c>
      <c r="AO60" s="54">
        <f t="shared" si="5"/>
        <v>0</v>
      </c>
      <c r="AP60" s="55"/>
    </row>
    <row r="61" spans="2:42">
      <c r="B61" s="51"/>
      <c r="C61" s="52"/>
      <c r="D61" s="53" t="s">
        <v>49</v>
      </c>
      <c r="E61" s="54" t="s">
        <v>49</v>
      </c>
      <c r="F61" s="54">
        <f t="shared" si="0"/>
        <v>0</v>
      </c>
      <c r="G61" s="55"/>
      <c r="I61" s="51"/>
      <c r="J61" s="52"/>
      <c r="K61" s="53" t="s">
        <v>49</v>
      </c>
      <c r="L61" s="54" t="s">
        <v>49</v>
      </c>
      <c r="M61" s="54">
        <f t="shared" si="1"/>
        <v>0</v>
      </c>
      <c r="N61" s="55"/>
      <c r="P61" s="51"/>
      <c r="Q61" s="52"/>
      <c r="R61" s="53" t="s">
        <v>49</v>
      </c>
      <c r="S61" s="54" t="s">
        <v>49</v>
      </c>
      <c r="T61" s="54">
        <f t="shared" si="2"/>
        <v>0</v>
      </c>
      <c r="U61" s="55"/>
      <c r="W61" s="51"/>
      <c r="X61" s="52"/>
      <c r="Y61" s="53" t="s">
        <v>49</v>
      </c>
      <c r="Z61" s="54" t="s">
        <v>49</v>
      </c>
      <c r="AA61" s="54">
        <f t="shared" si="3"/>
        <v>0</v>
      </c>
      <c r="AB61" s="55"/>
      <c r="AD61" s="51"/>
      <c r="AE61" s="52"/>
      <c r="AF61" s="53" t="s">
        <v>49</v>
      </c>
      <c r="AG61" s="54" t="s">
        <v>49</v>
      </c>
      <c r="AH61" s="54">
        <f t="shared" si="4"/>
        <v>0</v>
      </c>
      <c r="AI61" s="55"/>
      <c r="AK61" s="51"/>
      <c r="AL61" s="52"/>
      <c r="AM61" s="53" t="s">
        <v>49</v>
      </c>
      <c r="AN61" s="54" t="s">
        <v>49</v>
      </c>
      <c r="AO61" s="54">
        <f t="shared" si="5"/>
        <v>0</v>
      </c>
      <c r="AP61" s="55"/>
    </row>
    <row r="62" spans="2:42">
      <c r="B62" s="51"/>
      <c r="C62" s="52"/>
      <c r="D62" s="53" t="s">
        <v>49</v>
      </c>
      <c r="E62" s="54" t="s">
        <v>49</v>
      </c>
      <c r="F62" s="54">
        <f t="shared" si="0"/>
        <v>0</v>
      </c>
      <c r="G62" s="55"/>
      <c r="I62" s="51"/>
      <c r="J62" s="52"/>
      <c r="K62" s="53" t="s">
        <v>49</v>
      </c>
      <c r="L62" s="54" t="s">
        <v>49</v>
      </c>
      <c r="M62" s="54">
        <f t="shared" si="1"/>
        <v>0</v>
      </c>
      <c r="N62" s="55"/>
      <c r="P62" s="51"/>
      <c r="Q62" s="52"/>
      <c r="R62" s="53" t="s">
        <v>49</v>
      </c>
      <c r="S62" s="54" t="s">
        <v>49</v>
      </c>
      <c r="T62" s="54">
        <f t="shared" si="2"/>
        <v>0</v>
      </c>
      <c r="U62" s="55"/>
      <c r="W62" s="51"/>
      <c r="X62" s="52"/>
      <c r="Y62" s="53" t="s">
        <v>49</v>
      </c>
      <c r="Z62" s="54" t="s">
        <v>49</v>
      </c>
      <c r="AA62" s="54">
        <f t="shared" si="3"/>
        <v>0</v>
      </c>
      <c r="AB62" s="55"/>
      <c r="AD62" s="51"/>
      <c r="AE62" s="52"/>
      <c r="AF62" s="53" t="s">
        <v>49</v>
      </c>
      <c r="AG62" s="54" t="s">
        <v>49</v>
      </c>
      <c r="AH62" s="54">
        <f t="shared" si="4"/>
        <v>0</v>
      </c>
      <c r="AI62" s="55"/>
      <c r="AK62" s="51"/>
      <c r="AL62" s="52"/>
      <c r="AM62" s="53" t="s">
        <v>49</v>
      </c>
      <c r="AN62" s="54" t="s">
        <v>49</v>
      </c>
      <c r="AO62" s="54">
        <f t="shared" si="5"/>
        <v>0</v>
      </c>
      <c r="AP62" s="55"/>
    </row>
    <row r="63" spans="2:42">
      <c r="B63" s="51"/>
      <c r="C63" s="52"/>
      <c r="D63" s="53" t="s">
        <v>49</v>
      </c>
      <c r="E63" s="54" t="s">
        <v>49</v>
      </c>
      <c r="F63" s="54">
        <f t="shared" si="0"/>
        <v>0</v>
      </c>
      <c r="G63" s="55"/>
      <c r="I63" s="51"/>
      <c r="J63" s="52"/>
      <c r="K63" s="53" t="s">
        <v>49</v>
      </c>
      <c r="L63" s="54" t="s">
        <v>49</v>
      </c>
      <c r="M63" s="54">
        <f t="shared" si="1"/>
        <v>0</v>
      </c>
      <c r="N63" s="55"/>
      <c r="P63" s="51"/>
      <c r="Q63" s="52"/>
      <c r="R63" s="53" t="s">
        <v>49</v>
      </c>
      <c r="S63" s="54" t="s">
        <v>49</v>
      </c>
      <c r="T63" s="54">
        <f t="shared" si="2"/>
        <v>0</v>
      </c>
      <c r="U63" s="55"/>
      <c r="W63" s="51"/>
      <c r="X63" s="52"/>
      <c r="Y63" s="53" t="s">
        <v>49</v>
      </c>
      <c r="Z63" s="54" t="s">
        <v>49</v>
      </c>
      <c r="AA63" s="54">
        <f t="shared" si="3"/>
        <v>0</v>
      </c>
      <c r="AB63" s="55"/>
      <c r="AD63" s="51"/>
      <c r="AE63" s="52"/>
      <c r="AF63" s="53" t="s">
        <v>49</v>
      </c>
      <c r="AG63" s="54" t="s">
        <v>49</v>
      </c>
      <c r="AH63" s="54">
        <f t="shared" si="4"/>
        <v>0</v>
      </c>
      <c r="AI63" s="55"/>
      <c r="AK63" s="51"/>
      <c r="AL63" s="52"/>
      <c r="AM63" s="53" t="s">
        <v>49</v>
      </c>
      <c r="AN63" s="54" t="s">
        <v>49</v>
      </c>
      <c r="AO63" s="54">
        <f t="shared" si="5"/>
        <v>0</v>
      </c>
      <c r="AP63" s="55"/>
    </row>
    <row r="64" spans="2:42">
      <c r="B64" s="51"/>
      <c r="C64" s="52"/>
      <c r="D64" s="53" t="s">
        <v>49</v>
      </c>
      <c r="E64" s="54" t="s">
        <v>49</v>
      </c>
      <c r="F64" s="54">
        <f t="shared" si="0"/>
        <v>0</v>
      </c>
      <c r="G64" s="55"/>
      <c r="I64" s="51"/>
      <c r="J64" s="52"/>
      <c r="K64" s="53" t="s">
        <v>49</v>
      </c>
      <c r="L64" s="54" t="s">
        <v>49</v>
      </c>
      <c r="M64" s="54">
        <f t="shared" si="1"/>
        <v>0</v>
      </c>
      <c r="N64" s="55"/>
      <c r="P64" s="51"/>
      <c r="Q64" s="52"/>
      <c r="R64" s="53" t="s">
        <v>49</v>
      </c>
      <c r="S64" s="54" t="s">
        <v>49</v>
      </c>
      <c r="T64" s="54">
        <f t="shared" si="2"/>
        <v>0</v>
      </c>
      <c r="U64" s="55"/>
      <c r="W64" s="51"/>
      <c r="X64" s="52"/>
      <c r="Y64" s="53" t="s">
        <v>49</v>
      </c>
      <c r="Z64" s="54" t="s">
        <v>49</v>
      </c>
      <c r="AA64" s="54">
        <f t="shared" si="3"/>
        <v>0</v>
      </c>
      <c r="AB64" s="55"/>
      <c r="AD64" s="51"/>
      <c r="AE64" s="52"/>
      <c r="AF64" s="53" t="s">
        <v>49</v>
      </c>
      <c r="AG64" s="54" t="s">
        <v>49</v>
      </c>
      <c r="AH64" s="54">
        <f t="shared" si="4"/>
        <v>0</v>
      </c>
      <c r="AI64" s="55"/>
      <c r="AK64" s="51"/>
      <c r="AL64" s="52"/>
      <c r="AM64" s="53" t="s">
        <v>49</v>
      </c>
      <c r="AN64" s="54" t="s">
        <v>49</v>
      </c>
      <c r="AO64" s="54">
        <f t="shared" si="5"/>
        <v>0</v>
      </c>
      <c r="AP64" s="55"/>
    </row>
    <row r="65" spans="2:42">
      <c r="B65" s="51"/>
      <c r="C65" s="52"/>
      <c r="D65" s="53" t="s">
        <v>49</v>
      </c>
      <c r="E65" s="54" t="s">
        <v>49</v>
      </c>
      <c r="F65" s="54">
        <f t="shared" si="0"/>
        <v>0</v>
      </c>
      <c r="G65" s="55"/>
      <c r="I65" s="51"/>
      <c r="J65" s="52"/>
      <c r="K65" s="53" t="s">
        <v>49</v>
      </c>
      <c r="L65" s="54" t="s">
        <v>49</v>
      </c>
      <c r="M65" s="54">
        <f t="shared" si="1"/>
        <v>0</v>
      </c>
      <c r="N65" s="55"/>
      <c r="P65" s="51"/>
      <c r="Q65" s="52"/>
      <c r="R65" s="53" t="s">
        <v>49</v>
      </c>
      <c r="S65" s="54" t="s">
        <v>49</v>
      </c>
      <c r="T65" s="54">
        <f t="shared" si="2"/>
        <v>0</v>
      </c>
      <c r="U65" s="55"/>
      <c r="W65" s="51"/>
      <c r="X65" s="52"/>
      <c r="Y65" s="53" t="s">
        <v>49</v>
      </c>
      <c r="Z65" s="54" t="s">
        <v>49</v>
      </c>
      <c r="AA65" s="54">
        <f t="shared" si="3"/>
        <v>0</v>
      </c>
      <c r="AB65" s="55"/>
      <c r="AD65" s="51"/>
      <c r="AE65" s="52"/>
      <c r="AF65" s="53" t="s">
        <v>49</v>
      </c>
      <c r="AG65" s="54" t="s">
        <v>49</v>
      </c>
      <c r="AH65" s="54">
        <f t="shared" si="4"/>
        <v>0</v>
      </c>
      <c r="AI65" s="55"/>
      <c r="AK65" s="51"/>
      <c r="AL65" s="52"/>
      <c r="AM65" s="53" t="s">
        <v>49</v>
      </c>
      <c r="AN65" s="54" t="s">
        <v>49</v>
      </c>
      <c r="AO65" s="54">
        <f t="shared" si="5"/>
        <v>0</v>
      </c>
      <c r="AP65" s="55"/>
    </row>
    <row r="66" spans="2:42">
      <c r="B66" s="51"/>
      <c r="C66" s="52"/>
      <c r="D66" s="53" t="s">
        <v>49</v>
      </c>
      <c r="E66" s="54" t="s">
        <v>49</v>
      </c>
      <c r="F66" s="54">
        <f t="shared" si="0"/>
        <v>0</v>
      </c>
      <c r="G66" s="55"/>
      <c r="I66" s="51"/>
      <c r="J66" s="52"/>
      <c r="K66" s="53" t="s">
        <v>49</v>
      </c>
      <c r="L66" s="54" t="s">
        <v>49</v>
      </c>
      <c r="M66" s="54">
        <f t="shared" si="1"/>
        <v>0</v>
      </c>
      <c r="N66" s="55"/>
      <c r="P66" s="51"/>
      <c r="Q66" s="52"/>
      <c r="R66" s="53" t="s">
        <v>49</v>
      </c>
      <c r="S66" s="54" t="s">
        <v>49</v>
      </c>
      <c r="T66" s="54">
        <f t="shared" si="2"/>
        <v>0</v>
      </c>
      <c r="U66" s="55"/>
      <c r="W66" s="51"/>
      <c r="X66" s="52"/>
      <c r="Y66" s="53" t="s">
        <v>49</v>
      </c>
      <c r="Z66" s="54" t="s">
        <v>49</v>
      </c>
      <c r="AA66" s="54">
        <f t="shared" si="3"/>
        <v>0</v>
      </c>
      <c r="AB66" s="55"/>
      <c r="AD66" s="51"/>
      <c r="AE66" s="52"/>
      <c r="AF66" s="53" t="s">
        <v>49</v>
      </c>
      <c r="AG66" s="54" t="s">
        <v>49</v>
      </c>
      <c r="AH66" s="54">
        <f t="shared" si="4"/>
        <v>0</v>
      </c>
      <c r="AI66" s="55"/>
      <c r="AK66" s="51"/>
      <c r="AL66" s="52"/>
      <c r="AM66" s="53" t="s">
        <v>49</v>
      </c>
      <c r="AN66" s="54" t="s">
        <v>49</v>
      </c>
      <c r="AO66" s="54">
        <f t="shared" si="5"/>
        <v>0</v>
      </c>
      <c r="AP66" s="55"/>
    </row>
    <row r="67" spans="2:42">
      <c r="B67" s="51"/>
      <c r="C67" s="52"/>
      <c r="D67" s="53" t="s">
        <v>49</v>
      </c>
      <c r="E67" s="54" t="s">
        <v>49</v>
      </c>
      <c r="F67" s="54">
        <f t="shared" si="0"/>
        <v>0</v>
      </c>
      <c r="G67" s="55"/>
      <c r="I67" s="51"/>
      <c r="J67" s="52"/>
      <c r="K67" s="53" t="s">
        <v>49</v>
      </c>
      <c r="L67" s="54" t="s">
        <v>49</v>
      </c>
      <c r="M67" s="54">
        <f t="shared" si="1"/>
        <v>0</v>
      </c>
      <c r="N67" s="55"/>
      <c r="P67" s="51"/>
      <c r="Q67" s="52"/>
      <c r="R67" s="53" t="s">
        <v>49</v>
      </c>
      <c r="S67" s="54" t="s">
        <v>49</v>
      </c>
      <c r="T67" s="54">
        <f t="shared" si="2"/>
        <v>0</v>
      </c>
      <c r="U67" s="55"/>
      <c r="W67" s="51"/>
      <c r="X67" s="52"/>
      <c r="Y67" s="53" t="s">
        <v>49</v>
      </c>
      <c r="Z67" s="54" t="s">
        <v>49</v>
      </c>
      <c r="AA67" s="54">
        <f t="shared" si="3"/>
        <v>0</v>
      </c>
      <c r="AB67" s="55"/>
      <c r="AD67" s="51"/>
      <c r="AE67" s="52"/>
      <c r="AF67" s="53" t="s">
        <v>49</v>
      </c>
      <c r="AG67" s="54" t="s">
        <v>49</v>
      </c>
      <c r="AH67" s="54">
        <f t="shared" si="4"/>
        <v>0</v>
      </c>
      <c r="AI67" s="55"/>
      <c r="AK67" s="51"/>
      <c r="AL67" s="52"/>
      <c r="AM67" s="53" t="s">
        <v>49</v>
      </c>
      <c r="AN67" s="54" t="s">
        <v>49</v>
      </c>
      <c r="AO67" s="54">
        <f t="shared" si="5"/>
        <v>0</v>
      </c>
      <c r="AP67" s="55"/>
    </row>
    <row r="68" spans="2:42">
      <c r="B68" s="51"/>
      <c r="C68" s="52"/>
      <c r="D68" s="53" t="s">
        <v>49</v>
      </c>
      <c r="E68" s="54" t="s">
        <v>49</v>
      </c>
      <c r="F68" s="54">
        <f t="shared" si="0"/>
        <v>0</v>
      </c>
      <c r="G68" s="55"/>
      <c r="I68" s="51"/>
      <c r="J68" s="52"/>
      <c r="K68" s="53" t="s">
        <v>49</v>
      </c>
      <c r="L68" s="54" t="s">
        <v>49</v>
      </c>
      <c r="M68" s="54">
        <f t="shared" si="1"/>
        <v>0</v>
      </c>
      <c r="N68" s="55"/>
      <c r="P68" s="51"/>
      <c r="Q68" s="52"/>
      <c r="R68" s="53" t="s">
        <v>49</v>
      </c>
      <c r="S68" s="54" t="s">
        <v>49</v>
      </c>
      <c r="T68" s="54">
        <f t="shared" si="2"/>
        <v>0</v>
      </c>
      <c r="U68" s="55"/>
      <c r="W68" s="51"/>
      <c r="X68" s="52"/>
      <c r="Y68" s="53" t="s">
        <v>49</v>
      </c>
      <c r="Z68" s="54" t="s">
        <v>49</v>
      </c>
      <c r="AA68" s="54">
        <f t="shared" si="3"/>
        <v>0</v>
      </c>
      <c r="AB68" s="55"/>
      <c r="AD68" s="51"/>
      <c r="AE68" s="52"/>
      <c r="AF68" s="53" t="s">
        <v>49</v>
      </c>
      <c r="AG68" s="54" t="s">
        <v>49</v>
      </c>
      <c r="AH68" s="54">
        <f t="shared" si="4"/>
        <v>0</v>
      </c>
      <c r="AI68" s="55"/>
      <c r="AK68" s="51"/>
      <c r="AL68" s="52"/>
      <c r="AM68" s="53" t="s">
        <v>49</v>
      </c>
      <c r="AN68" s="54" t="s">
        <v>49</v>
      </c>
      <c r="AO68" s="54">
        <f t="shared" si="5"/>
        <v>0</v>
      </c>
      <c r="AP68" s="55"/>
    </row>
    <row r="69" spans="2:42">
      <c r="B69" s="51"/>
      <c r="C69" s="52"/>
      <c r="D69" s="53" t="s">
        <v>49</v>
      </c>
      <c r="E69" s="54" t="s">
        <v>49</v>
      </c>
      <c r="F69" s="54">
        <f t="shared" si="0"/>
        <v>0</v>
      </c>
      <c r="G69" s="55"/>
      <c r="I69" s="51"/>
      <c r="J69" s="52"/>
      <c r="K69" s="53" t="s">
        <v>49</v>
      </c>
      <c r="L69" s="54" t="s">
        <v>49</v>
      </c>
      <c r="M69" s="54">
        <f t="shared" si="1"/>
        <v>0</v>
      </c>
      <c r="N69" s="55"/>
      <c r="P69" s="51"/>
      <c r="Q69" s="52"/>
      <c r="R69" s="53" t="s">
        <v>49</v>
      </c>
      <c r="S69" s="54" t="s">
        <v>49</v>
      </c>
      <c r="T69" s="54">
        <f t="shared" si="2"/>
        <v>0</v>
      </c>
      <c r="U69" s="55"/>
      <c r="W69" s="51"/>
      <c r="X69" s="52"/>
      <c r="Y69" s="53" t="s">
        <v>49</v>
      </c>
      <c r="Z69" s="54" t="s">
        <v>49</v>
      </c>
      <c r="AA69" s="54">
        <f t="shared" si="3"/>
        <v>0</v>
      </c>
      <c r="AB69" s="55"/>
      <c r="AD69" s="51"/>
      <c r="AE69" s="52"/>
      <c r="AF69" s="53" t="s">
        <v>49</v>
      </c>
      <c r="AG69" s="54" t="s">
        <v>49</v>
      </c>
      <c r="AH69" s="54">
        <f t="shared" si="4"/>
        <v>0</v>
      </c>
      <c r="AI69" s="55"/>
      <c r="AK69" s="51"/>
      <c r="AL69" s="52"/>
      <c r="AM69" s="53" t="s">
        <v>49</v>
      </c>
      <c r="AN69" s="54" t="s">
        <v>49</v>
      </c>
      <c r="AO69" s="54">
        <f t="shared" si="5"/>
        <v>0</v>
      </c>
      <c r="AP69" s="55"/>
    </row>
    <row r="70" spans="2:42">
      <c r="B70" s="51"/>
      <c r="C70" s="52"/>
      <c r="D70" s="53" t="s">
        <v>49</v>
      </c>
      <c r="E70" s="54" t="s">
        <v>49</v>
      </c>
      <c r="F70" s="54">
        <f t="shared" si="0"/>
        <v>0</v>
      </c>
      <c r="G70" s="55"/>
      <c r="I70" s="51"/>
      <c r="J70" s="52"/>
      <c r="K70" s="53" t="s">
        <v>49</v>
      </c>
      <c r="L70" s="54" t="s">
        <v>49</v>
      </c>
      <c r="M70" s="54">
        <f t="shared" si="1"/>
        <v>0</v>
      </c>
      <c r="N70" s="55"/>
      <c r="P70" s="51"/>
      <c r="Q70" s="52"/>
      <c r="R70" s="53" t="s">
        <v>49</v>
      </c>
      <c r="S70" s="54" t="s">
        <v>49</v>
      </c>
      <c r="T70" s="54">
        <f t="shared" si="2"/>
        <v>0</v>
      </c>
      <c r="U70" s="55"/>
      <c r="W70" s="51"/>
      <c r="X70" s="52"/>
      <c r="Y70" s="53" t="s">
        <v>49</v>
      </c>
      <c r="Z70" s="54" t="s">
        <v>49</v>
      </c>
      <c r="AA70" s="54">
        <f t="shared" si="3"/>
        <v>0</v>
      </c>
      <c r="AB70" s="55"/>
      <c r="AD70" s="51"/>
      <c r="AE70" s="52"/>
      <c r="AF70" s="53" t="s">
        <v>49</v>
      </c>
      <c r="AG70" s="54" t="s">
        <v>49</v>
      </c>
      <c r="AH70" s="54">
        <f t="shared" si="4"/>
        <v>0</v>
      </c>
      <c r="AI70" s="55"/>
      <c r="AK70" s="51"/>
      <c r="AL70" s="52"/>
      <c r="AM70" s="53" t="s">
        <v>49</v>
      </c>
      <c r="AN70" s="54" t="s">
        <v>49</v>
      </c>
      <c r="AO70" s="54">
        <f t="shared" si="5"/>
        <v>0</v>
      </c>
      <c r="AP70" s="55"/>
    </row>
    <row r="71" spans="2:42">
      <c r="B71" s="51"/>
      <c r="C71" s="52"/>
      <c r="D71" s="53" t="s">
        <v>49</v>
      </c>
      <c r="E71" s="54" t="s">
        <v>49</v>
      </c>
      <c r="F71" s="54">
        <f t="shared" si="0"/>
        <v>0</v>
      </c>
      <c r="G71" s="55"/>
      <c r="I71" s="51"/>
      <c r="J71" s="52"/>
      <c r="K71" s="53" t="s">
        <v>49</v>
      </c>
      <c r="L71" s="54" t="s">
        <v>49</v>
      </c>
      <c r="M71" s="54">
        <f t="shared" si="1"/>
        <v>0</v>
      </c>
      <c r="N71" s="55"/>
      <c r="P71" s="51"/>
      <c r="Q71" s="52"/>
      <c r="R71" s="53" t="s">
        <v>49</v>
      </c>
      <c r="S71" s="54" t="s">
        <v>49</v>
      </c>
      <c r="T71" s="54">
        <f t="shared" si="2"/>
        <v>0</v>
      </c>
      <c r="U71" s="55"/>
      <c r="W71" s="51"/>
      <c r="X71" s="52"/>
      <c r="Y71" s="53" t="s">
        <v>49</v>
      </c>
      <c r="Z71" s="54" t="s">
        <v>49</v>
      </c>
      <c r="AA71" s="54">
        <f t="shared" si="3"/>
        <v>0</v>
      </c>
      <c r="AB71" s="55"/>
      <c r="AD71" s="51"/>
      <c r="AE71" s="52"/>
      <c r="AF71" s="53" t="s">
        <v>49</v>
      </c>
      <c r="AG71" s="54" t="s">
        <v>49</v>
      </c>
      <c r="AH71" s="54">
        <f t="shared" si="4"/>
        <v>0</v>
      </c>
      <c r="AI71" s="55"/>
      <c r="AK71" s="51"/>
      <c r="AL71" s="52"/>
      <c r="AM71" s="53" t="s">
        <v>49</v>
      </c>
      <c r="AN71" s="54" t="s">
        <v>49</v>
      </c>
      <c r="AO71" s="54">
        <f t="shared" si="5"/>
        <v>0</v>
      </c>
      <c r="AP71" s="55"/>
    </row>
    <row r="72" spans="2:42">
      <c r="B72" s="51"/>
      <c r="C72" s="52"/>
      <c r="D72" s="53" t="s">
        <v>49</v>
      </c>
      <c r="E72" s="54" t="s">
        <v>49</v>
      </c>
      <c r="F72" s="54">
        <f t="shared" si="0"/>
        <v>0</v>
      </c>
      <c r="G72" s="55"/>
      <c r="I72" s="51"/>
      <c r="J72" s="52"/>
      <c r="K72" s="53" t="s">
        <v>49</v>
      </c>
      <c r="L72" s="54" t="s">
        <v>49</v>
      </c>
      <c r="M72" s="54">
        <f t="shared" si="1"/>
        <v>0</v>
      </c>
      <c r="N72" s="55"/>
      <c r="P72" s="51"/>
      <c r="Q72" s="52"/>
      <c r="R72" s="53" t="s">
        <v>49</v>
      </c>
      <c r="S72" s="54" t="s">
        <v>49</v>
      </c>
      <c r="T72" s="54">
        <f t="shared" si="2"/>
        <v>0</v>
      </c>
      <c r="U72" s="55"/>
      <c r="W72" s="51"/>
      <c r="X72" s="52"/>
      <c r="Y72" s="53" t="s">
        <v>49</v>
      </c>
      <c r="Z72" s="54" t="s">
        <v>49</v>
      </c>
      <c r="AA72" s="54">
        <f t="shared" si="3"/>
        <v>0</v>
      </c>
      <c r="AB72" s="55"/>
      <c r="AD72" s="51"/>
      <c r="AE72" s="52"/>
      <c r="AF72" s="53" t="s">
        <v>49</v>
      </c>
      <c r="AG72" s="54" t="s">
        <v>49</v>
      </c>
      <c r="AH72" s="54">
        <f t="shared" si="4"/>
        <v>0</v>
      </c>
      <c r="AI72" s="55"/>
      <c r="AK72" s="51"/>
      <c r="AL72" s="52"/>
      <c r="AM72" s="53" t="s">
        <v>49</v>
      </c>
      <c r="AN72" s="54" t="s">
        <v>49</v>
      </c>
      <c r="AO72" s="54">
        <f t="shared" si="5"/>
        <v>0</v>
      </c>
      <c r="AP72" s="55"/>
    </row>
    <row r="73" spans="2:42">
      <c r="B73" s="51"/>
      <c r="C73" s="52"/>
      <c r="D73" s="53" t="s">
        <v>49</v>
      </c>
      <c r="E73" s="54" t="s">
        <v>49</v>
      </c>
      <c r="F73" s="54">
        <f t="shared" si="0"/>
        <v>0</v>
      </c>
      <c r="G73" s="55"/>
      <c r="I73" s="51"/>
      <c r="J73" s="52"/>
      <c r="K73" s="53" t="s">
        <v>49</v>
      </c>
      <c r="L73" s="54" t="s">
        <v>49</v>
      </c>
      <c r="M73" s="54">
        <f t="shared" si="1"/>
        <v>0</v>
      </c>
      <c r="N73" s="55"/>
      <c r="P73" s="51"/>
      <c r="Q73" s="52"/>
      <c r="R73" s="53" t="s">
        <v>49</v>
      </c>
      <c r="S73" s="54" t="s">
        <v>49</v>
      </c>
      <c r="T73" s="54">
        <f t="shared" si="2"/>
        <v>0</v>
      </c>
      <c r="U73" s="55"/>
      <c r="W73" s="51"/>
      <c r="X73" s="52"/>
      <c r="Y73" s="53" t="s">
        <v>49</v>
      </c>
      <c r="Z73" s="54" t="s">
        <v>49</v>
      </c>
      <c r="AA73" s="54">
        <f t="shared" si="3"/>
        <v>0</v>
      </c>
      <c r="AB73" s="55"/>
      <c r="AD73" s="51"/>
      <c r="AE73" s="52"/>
      <c r="AF73" s="53" t="s">
        <v>49</v>
      </c>
      <c r="AG73" s="54" t="s">
        <v>49</v>
      </c>
      <c r="AH73" s="54">
        <f t="shared" si="4"/>
        <v>0</v>
      </c>
      <c r="AI73" s="55"/>
      <c r="AK73" s="51"/>
      <c r="AL73" s="52"/>
      <c r="AM73" s="53" t="s">
        <v>49</v>
      </c>
      <c r="AN73" s="54" t="s">
        <v>49</v>
      </c>
      <c r="AO73" s="54">
        <f t="shared" si="5"/>
        <v>0</v>
      </c>
      <c r="AP73" s="55"/>
    </row>
    <row r="74" spans="2:42">
      <c r="B74" s="51"/>
      <c r="C74" s="52"/>
      <c r="D74" s="53" t="s">
        <v>49</v>
      </c>
      <c r="E74" s="54" t="s">
        <v>49</v>
      </c>
      <c r="F74" s="54">
        <f t="shared" si="0"/>
        <v>0</v>
      </c>
      <c r="G74" s="55"/>
      <c r="I74" s="51"/>
      <c r="J74" s="52"/>
      <c r="K74" s="53" t="s">
        <v>49</v>
      </c>
      <c r="L74" s="54" t="s">
        <v>49</v>
      </c>
      <c r="M74" s="54">
        <f t="shared" si="1"/>
        <v>0</v>
      </c>
      <c r="N74" s="55"/>
      <c r="P74" s="51"/>
      <c r="Q74" s="52"/>
      <c r="R74" s="53" t="s">
        <v>49</v>
      </c>
      <c r="S74" s="54" t="s">
        <v>49</v>
      </c>
      <c r="T74" s="54">
        <f t="shared" si="2"/>
        <v>0</v>
      </c>
      <c r="U74" s="55"/>
      <c r="W74" s="51"/>
      <c r="X74" s="52"/>
      <c r="Y74" s="53" t="s">
        <v>49</v>
      </c>
      <c r="Z74" s="54" t="s">
        <v>49</v>
      </c>
      <c r="AA74" s="54">
        <f t="shared" si="3"/>
        <v>0</v>
      </c>
      <c r="AB74" s="55"/>
      <c r="AD74" s="51"/>
      <c r="AE74" s="52"/>
      <c r="AF74" s="53" t="s">
        <v>49</v>
      </c>
      <c r="AG74" s="54" t="s">
        <v>49</v>
      </c>
      <c r="AH74" s="54">
        <f t="shared" si="4"/>
        <v>0</v>
      </c>
      <c r="AI74" s="55"/>
      <c r="AK74" s="51"/>
      <c r="AL74" s="52"/>
      <c r="AM74" s="53" t="s">
        <v>49</v>
      </c>
      <c r="AN74" s="54" t="s">
        <v>49</v>
      </c>
      <c r="AO74" s="54">
        <f t="shared" si="5"/>
        <v>0</v>
      </c>
      <c r="AP74" s="55"/>
    </row>
    <row r="75" spans="2:42">
      <c r="B75" s="51"/>
      <c r="C75" s="52"/>
      <c r="D75" s="53" t="s">
        <v>49</v>
      </c>
      <c r="E75" s="54" t="s">
        <v>49</v>
      </c>
      <c r="F75" s="54">
        <f t="shared" si="0"/>
        <v>0</v>
      </c>
      <c r="G75" s="55"/>
      <c r="I75" s="51"/>
      <c r="J75" s="52"/>
      <c r="K75" s="53" t="s">
        <v>49</v>
      </c>
      <c r="L75" s="54" t="s">
        <v>49</v>
      </c>
      <c r="M75" s="54">
        <f t="shared" si="1"/>
        <v>0</v>
      </c>
      <c r="N75" s="55"/>
      <c r="P75" s="51"/>
      <c r="Q75" s="52"/>
      <c r="R75" s="53" t="s">
        <v>49</v>
      </c>
      <c r="S75" s="54" t="s">
        <v>49</v>
      </c>
      <c r="T75" s="54">
        <f t="shared" si="2"/>
        <v>0</v>
      </c>
      <c r="U75" s="55"/>
      <c r="W75" s="51"/>
      <c r="X75" s="52"/>
      <c r="Y75" s="53" t="s">
        <v>49</v>
      </c>
      <c r="Z75" s="54" t="s">
        <v>49</v>
      </c>
      <c r="AA75" s="54">
        <f t="shared" si="3"/>
        <v>0</v>
      </c>
      <c r="AB75" s="55"/>
      <c r="AD75" s="51"/>
      <c r="AE75" s="52"/>
      <c r="AF75" s="53" t="s">
        <v>49</v>
      </c>
      <c r="AG75" s="54" t="s">
        <v>49</v>
      </c>
      <c r="AH75" s="54">
        <f t="shared" si="4"/>
        <v>0</v>
      </c>
      <c r="AI75" s="55"/>
      <c r="AK75" s="51"/>
      <c r="AL75" s="52"/>
      <c r="AM75" s="53" t="s">
        <v>49</v>
      </c>
      <c r="AN75" s="54" t="s">
        <v>49</v>
      </c>
      <c r="AO75" s="54">
        <f t="shared" si="5"/>
        <v>0</v>
      </c>
      <c r="AP75" s="55"/>
    </row>
    <row r="76" spans="2:42">
      <c r="B76" s="51"/>
      <c r="C76" s="52"/>
      <c r="D76" s="53" t="s">
        <v>49</v>
      </c>
      <c r="E76" s="54" t="s">
        <v>49</v>
      </c>
      <c r="F76" s="54">
        <f t="shared" si="0"/>
        <v>0</v>
      </c>
      <c r="G76" s="55"/>
      <c r="I76" s="51"/>
      <c r="J76" s="52"/>
      <c r="K76" s="53" t="s">
        <v>49</v>
      </c>
      <c r="L76" s="54" t="s">
        <v>49</v>
      </c>
      <c r="M76" s="54">
        <f t="shared" si="1"/>
        <v>0</v>
      </c>
      <c r="N76" s="55"/>
      <c r="P76" s="51"/>
      <c r="Q76" s="52"/>
      <c r="R76" s="53" t="s">
        <v>49</v>
      </c>
      <c r="S76" s="54" t="s">
        <v>49</v>
      </c>
      <c r="T76" s="54">
        <f t="shared" si="2"/>
        <v>0</v>
      </c>
      <c r="U76" s="55"/>
      <c r="W76" s="51"/>
      <c r="X76" s="52"/>
      <c r="Y76" s="53" t="s">
        <v>49</v>
      </c>
      <c r="Z76" s="54" t="s">
        <v>49</v>
      </c>
      <c r="AA76" s="54">
        <f t="shared" si="3"/>
        <v>0</v>
      </c>
      <c r="AB76" s="55"/>
      <c r="AD76" s="51"/>
      <c r="AE76" s="52"/>
      <c r="AF76" s="53" t="s">
        <v>49</v>
      </c>
      <c r="AG76" s="54" t="s">
        <v>49</v>
      </c>
      <c r="AH76" s="54">
        <f t="shared" si="4"/>
        <v>0</v>
      </c>
      <c r="AI76" s="55"/>
      <c r="AK76" s="51"/>
      <c r="AL76" s="52"/>
      <c r="AM76" s="53" t="s">
        <v>49</v>
      </c>
      <c r="AN76" s="54" t="s">
        <v>49</v>
      </c>
      <c r="AO76" s="54">
        <f t="shared" si="5"/>
        <v>0</v>
      </c>
      <c r="AP76" s="55"/>
    </row>
    <row r="77" spans="2:42">
      <c r="B77" s="51"/>
      <c r="C77" s="52"/>
      <c r="D77" s="53" t="s">
        <v>49</v>
      </c>
      <c r="E77" s="54" t="s">
        <v>49</v>
      </c>
      <c r="F77" s="54">
        <f t="shared" si="0"/>
        <v>0</v>
      </c>
      <c r="G77" s="55"/>
      <c r="I77" s="51"/>
      <c r="J77" s="52"/>
      <c r="K77" s="53" t="s">
        <v>49</v>
      </c>
      <c r="L77" s="54" t="s">
        <v>49</v>
      </c>
      <c r="M77" s="54">
        <f t="shared" si="1"/>
        <v>0</v>
      </c>
      <c r="N77" s="55"/>
      <c r="P77" s="51"/>
      <c r="Q77" s="52"/>
      <c r="R77" s="53" t="s">
        <v>49</v>
      </c>
      <c r="S77" s="54" t="s">
        <v>49</v>
      </c>
      <c r="T77" s="54">
        <f t="shared" si="2"/>
        <v>0</v>
      </c>
      <c r="U77" s="55"/>
      <c r="W77" s="51"/>
      <c r="X77" s="52"/>
      <c r="Y77" s="53" t="s">
        <v>49</v>
      </c>
      <c r="Z77" s="54" t="s">
        <v>49</v>
      </c>
      <c r="AA77" s="54">
        <f t="shared" si="3"/>
        <v>0</v>
      </c>
      <c r="AB77" s="55"/>
      <c r="AD77" s="51"/>
      <c r="AE77" s="52"/>
      <c r="AF77" s="53" t="s">
        <v>49</v>
      </c>
      <c r="AG77" s="54" t="s">
        <v>49</v>
      </c>
      <c r="AH77" s="54">
        <f t="shared" si="4"/>
        <v>0</v>
      </c>
      <c r="AI77" s="55"/>
      <c r="AK77" s="51"/>
      <c r="AL77" s="52"/>
      <c r="AM77" s="53" t="s">
        <v>49</v>
      </c>
      <c r="AN77" s="54" t="s">
        <v>49</v>
      </c>
      <c r="AO77" s="54">
        <f t="shared" si="5"/>
        <v>0</v>
      </c>
      <c r="AP77" s="55"/>
    </row>
    <row r="78" spans="2:42">
      <c r="B78" s="51"/>
      <c r="C78" s="52"/>
      <c r="D78" s="53" t="s">
        <v>49</v>
      </c>
      <c r="E78" s="54" t="s">
        <v>49</v>
      </c>
      <c r="F78" s="54">
        <f t="shared" si="0"/>
        <v>0</v>
      </c>
      <c r="G78" s="55"/>
      <c r="I78" s="51"/>
      <c r="J78" s="52"/>
      <c r="K78" s="53" t="s">
        <v>49</v>
      </c>
      <c r="L78" s="54" t="s">
        <v>49</v>
      </c>
      <c r="M78" s="54">
        <f t="shared" si="1"/>
        <v>0</v>
      </c>
      <c r="N78" s="55"/>
      <c r="P78" s="51"/>
      <c r="Q78" s="52"/>
      <c r="R78" s="53" t="s">
        <v>49</v>
      </c>
      <c r="S78" s="54" t="s">
        <v>49</v>
      </c>
      <c r="T78" s="54">
        <f t="shared" si="2"/>
        <v>0</v>
      </c>
      <c r="U78" s="55"/>
      <c r="W78" s="51"/>
      <c r="X78" s="52"/>
      <c r="Y78" s="53" t="s">
        <v>49</v>
      </c>
      <c r="Z78" s="54" t="s">
        <v>49</v>
      </c>
      <c r="AA78" s="54">
        <f t="shared" si="3"/>
        <v>0</v>
      </c>
      <c r="AB78" s="55"/>
      <c r="AD78" s="51"/>
      <c r="AE78" s="52"/>
      <c r="AF78" s="53" t="s">
        <v>49</v>
      </c>
      <c r="AG78" s="54" t="s">
        <v>49</v>
      </c>
      <c r="AH78" s="54">
        <f t="shared" si="4"/>
        <v>0</v>
      </c>
      <c r="AI78" s="55"/>
      <c r="AK78" s="51"/>
      <c r="AL78" s="52"/>
      <c r="AM78" s="53" t="s">
        <v>49</v>
      </c>
      <c r="AN78" s="54" t="s">
        <v>49</v>
      </c>
      <c r="AO78" s="54">
        <f t="shared" si="5"/>
        <v>0</v>
      </c>
      <c r="AP78" s="55"/>
    </row>
    <row r="79" spans="2:42">
      <c r="B79" s="51"/>
      <c r="C79" s="52"/>
      <c r="D79" s="53" t="s">
        <v>49</v>
      </c>
      <c r="E79" s="54" t="s">
        <v>49</v>
      </c>
      <c r="F79" s="54">
        <f t="shared" si="0"/>
        <v>0</v>
      </c>
      <c r="G79" s="55"/>
      <c r="I79" s="51"/>
      <c r="J79" s="52"/>
      <c r="K79" s="53" t="s">
        <v>49</v>
      </c>
      <c r="L79" s="54" t="s">
        <v>49</v>
      </c>
      <c r="M79" s="54">
        <f t="shared" si="1"/>
        <v>0</v>
      </c>
      <c r="N79" s="55"/>
      <c r="P79" s="51"/>
      <c r="Q79" s="52"/>
      <c r="R79" s="53" t="s">
        <v>49</v>
      </c>
      <c r="S79" s="54" t="s">
        <v>49</v>
      </c>
      <c r="T79" s="54">
        <f t="shared" si="2"/>
        <v>0</v>
      </c>
      <c r="U79" s="55"/>
      <c r="W79" s="51"/>
      <c r="X79" s="52"/>
      <c r="Y79" s="53" t="s">
        <v>49</v>
      </c>
      <c r="Z79" s="54" t="s">
        <v>49</v>
      </c>
      <c r="AA79" s="54">
        <f t="shared" si="3"/>
        <v>0</v>
      </c>
      <c r="AB79" s="55"/>
      <c r="AD79" s="51"/>
      <c r="AE79" s="52"/>
      <c r="AF79" s="53" t="s">
        <v>49</v>
      </c>
      <c r="AG79" s="54" t="s">
        <v>49</v>
      </c>
      <c r="AH79" s="54">
        <f t="shared" si="4"/>
        <v>0</v>
      </c>
      <c r="AI79" s="55"/>
      <c r="AK79" s="51"/>
      <c r="AL79" s="52"/>
      <c r="AM79" s="53" t="s">
        <v>49</v>
      </c>
      <c r="AN79" s="54" t="s">
        <v>49</v>
      </c>
      <c r="AO79" s="54">
        <f t="shared" si="5"/>
        <v>0</v>
      </c>
      <c r="AP79" s="55"/>
    </row>
    <row r="80" spans="2:42">
      <c r="B80" s="51"/>
      <c r="C80" s="52"/>
      <c r="D80" s="53" t="s">
        <v>49</v>
      </c>
      <c r="E80" s="54" t="s">
        <v>49</v>
      </c>
      <c r="F80" s="54">
        <f t="shared" si="0"/>
        <v>0</v>
      </c>
      <c r="G80" s="55"/>
      <c r="I80" s="51"/>
      <c r="J80" s="52"/>
      <c r="K80" s="53" t="s">
        <v>49</v>
      </c>
      <c r="L80" s="54" t="s">
        <v>49</v>
      </c>
      <c r="M80" s="54">
        <f t="shared" si="1"/>
        <v>0</v>
      </c>
      <c r="N80" s="55"/>
      <c r="P80" s="51"/>
      <c r="Q80" s="52"/>
      <c r="R80" s="53" t="s">
        <v>49</v>
      </c>
      <c r="S80" s="54" t="s">
        <v>49</v>
      </c>
      <c r="T80" s="54">
        <f t="shared" si="2"/>
        <v>0</v>
      </c>
      <c r="U80" s="55"/>
      <c r="W80" s="51"/>
      <c r="X80" s="52"/>
      <c r="Y80" s="53" t="s">
        <v>49</v>
      </c>
      <c r="Z80" s="54" t="s">
        <v>49</v>
      </c>
      <c r="AA80" s="54">
        <f t="shared" si="3"/>
        <v>0</v>
      </c>
      <c r="AB80" s="55"/>
      <c r="AD80" s="51"/>
      <c r="AE80" s="52"/>
      <c r="AF80" s="53" t="s">
        <v>49</v>
      </c>
      <c r="AG80" s="54" t="s">
        <v>49</v>
      </c>
      <c r="AH80" s="54">
        <f t="shared" si="4"/>
        <v>0</v>
      </c>
      <c r="AI80" s="55"/>
      <c r="AK80" s="51"/>
      <c r="AL80" s="52"/>
      <c r="AM80" s="53" t="s">
        <v>49</v>
      </c>
      <c r="AN80" s="54" t="s">
        <v>49</v>
      </c>
      <c r="AO80" s="54">
        <f t="shared" si="5"/>
        <v>0</v>
      </c>
      <c r="AP80" s="55"/>
    </row>
    <row r="81" spans="2:42">
      <c r="B81" s="51"/>
      <c r="C81" s="52"/>
      <c r="D81" s="53" t="s">
        <v>49</v>
      </c>
      <c r="E81" s="54" t="s">
        <v>49</v>
      </c>
      <c r="F81" s="54">
        <f t="shared" si="0"/>
        <v>0</v>
      </c>
      <c r="G81" s="55"/>
      <c r="I81" s="51"/>
      <c r="J81" s="52"/>
      <c r="K81" s="53" t="s">
        <v>49</v>
      </c>
      <c r="L81" s="54" t="s">
        <v>49</v>
      </c>
      <c r="M81" s="54">
        <f t="shared" si="1"/>
        <v>0</v>
      </c>
      <c r="N81" s="55"/>
      <c r="P81" s="51"/>
      <c r="Q81" s="52"/>
      <c r="R81" s="53" t="s">
        <v>49</v>
      </c>
      <c r="S81" s="54" t="s">
        <v>49</v>
      </c>
      <c r="T81" s="54">
        <f t="shared" si="2"/>
        <v>0</v>
      </c>
      <c r="U81" s="55"/>
      <c r="W81" s="51"/>
      <c r="X81" s="52"/>
      <c r="Y81" s="53" t="s">
        <v>49</v>
      </c>
      <c r="Z81" s="54" t="s">
        <v>49</v>
      </c>
      <c r="AA81" s="54">
        <f t="shared" si="3"/>
        <v>0</v>
      </c>
      <c r="AB81" s="55"/>
      <c r="AD81" s="51"/>
      <c r="AE81" s="52"/>
      <c r="AF81" s="53" t="s">
        <v>49</v>
      </c>
      <c r="AG81" s="54" t="s">
        <v>49</v>
      </c>
      <c r="AH81" s="54">
        <f t="shared" si="4"/>
        <v>0</v>
      </c>
      <c r="AI81" s="55"/>
      <c r="AK81" s="51"/>
      <c r="AL81" s="52"/>
      <c r="AM81" s="53" t="s">
        <v>49</v>
      </c>
      <c r="AN81" s="54" t="s">
        <v>49</v>
      </c>
      <c r="AO81" s="54">
        <f t="shared" si="5"/>
        <v>0</v>
      </c>
      <c r="AP81" s="55"/>
    </row>
    <row r="82" spans="2:42">
      <c r="B82" s="51"/>
      <c r="C82" s="52"/>
      <c r="D82" s="53" t="s">
        <v>49</v>
      </c>
      <c r="E82" s="54" t="s">
        <v>49</v>
      </c>
      <c r="F82" s="54">
        <f t="shared" si="0"/>
        <v>0</v>
      </c>
      <c r="G82" s="55"/>
      <c r="I82" s="51"/>
      <c r="J82" s="52"/>
      <c r="K82" s="53" t="s">
        <v>49</v>
      </c>
      <c r="L82" s="54" t="s">
        <v>49</v>
      </c>
      <c r="M82" s="54">
        <f t="shared" si="1"/>
        <v>0</v>
      </c>
      <c r="N82" s="55"/>
      <c r="P82" s="51"/>
      <c r="Q82" s="52"/>
      <c r="R82" s="53" t="s">
        <v>49</v>
      </c>
      <c r="S82" s="54" t="s">
        <v>49</v>
      </c>
      <c r="T82" s="54">
        <f t="shared" si="2"/>
        <v>0</v>
      </c>
      <c r="U82" s="55"/>
      <c r="W82" s="51"/>
      <c r="X82" s="52"/>
      <c r="Y82" s="53" t="s">
        <v>49</v>
      </c>
      <c r="Z82" s="54" t="s">
        <v>49</v>
      </c>
      <c r="AA82" s="54">
        <f t="shared" si="3"/>
        <v>0</v>
      </c>
      <c r="AB82" s="55"/>
      <c r="AD82" s="51"/>
      <c r="AE82" s="52"/>
      <c r="AF82" s="53" t="s">
        <v>49</v>
      </c>
      <c r="AG82" s="54" t="s">
        <v>49</v>
      </c>
      <c r="AH82" s="54">
        <f t="shared" si="4"/>
        <v>0</v>
      </c>
      <c r="AI82" s="55"/>
      <c r="AK82" s="51"/>
      <c r="AL82" s="52"/>
      <c r="AM82" s="53" t="s">
        <v>49</v>
      </c>
      <c r="AN82" s="54" t="s">
        <v>49</v>
      </c>
      <c r="AO82" s="54">
        <f t="shared" si="5"/>
        <v>0</v>
      </c>
      <c r="AP82" s="55"/>
    </row>
    <row r="83" spans="2:42">
      <c r="B83" s="51"/>
      <c r="C83" s="52"/>
      <c r="D83" s="53" t="s">
        <v>49</v>
      </c>
      <c r="E83" s="54" t="s">
        <v>49</v>
      </c>
      <c r="F83" s="54">
        <f t="shared" si="0"/>
        <v>0</v>
      </c>
      <c r="G83" s="55"/>
      <c r="I83" s="51"/>
      <c r="J83" s="52"/>
      <c r="K83" s="53" t="s">
        <v>49</v>
      </c>
      <c r="L83" s="54" t="s">
        <v>49</v>
      </c>
      <c r="M83" s="54">
        <f t="shared" si="1"/>
        <v>0</v>
      </c>
      <c r="N83" s="55"/>
      <c r="P83" s="51"/>
      <c r="Q83" s="52"/>
      <c r="R83" s="53" t="s">
        <v>49</v>
      </c>
      <c r="S83" s="54" t="s">
        <v>49</v>
      </c>
      <c r="T83" s="54">
        <f t="shared" si="2"/>
        <v>0</v>
      </c>
      <c r="U83" s="55"/>
      <c r="W83" s="51"/>
      <c r="X83" s="52"/>
      <c r="Y83" s="53" t="s">
        <v>49</v>
      </c>
      <c r="Z83" s="54" t="s">
        <v>49</v>
      </c>
      <c r="AA83" s="54">
        <f t="shared" si="3"/>
        <v>0</v>
      </c>
      <c r="AB83" s="55"/>
      <c r="AD83" s="51"/>
      <c r="AE83" s="52"/>
      <c r="AF83" s="53" t="s">
        <v>49</v>
      </c>
      <c r="AG83" s="54" t="s">
        <v>49</v>
      </c>
      <c r="AH83" s="54">
        <f t="shared" si="4"/>
        <v>0</v>
      </c>
      <c r="AI83" s="55"/>
      <c r="AK83" s="51"/>
      <c r="AL83" s="52"/>
      <c r="AM83" s="53" t="s">
        <v>49</v>
      </c>
      <c r="AN83" s="54" t="s">
        <v>49</v>
      </c>
      <c r="AO83" s="54">
        <f t="shared" si="5"/>
        <v>0</v>
      </c>
      <c r="AP83" s="55"/>
    </row>
    <row r="84" spans="2:42">
      <c r="B84" s="51"/>
      <c r="C84" s="52"/>
      <c r="D84" s="53" t="s">
        <v>49</v>
      </c>
      <c r="E84" s="54" t="s">
        <v>49</v>
      </c>
      <c r="F84" s="54">
        <f t="shared" si="0"/>
        <v>0</v>
      </c>
      <c r="G84" s="55"/>
      <c r="I84" s="51"/>
      <c r="J84" s="52"/>
      <c r="K84" s="53" t="s">
        <v>49</v>
      </c>
      <c r="L84" s="54" t="s">
        <v>49</v>
      </c>
      <c r="M84" s="54">
        <f t="shared" si="1"/>
        <v>0</v>
      </c>
      <c r="N84" s="55"/>
      <c r="P84" s="51"/>
      <c r="Q84" s="52"/>
      <c r="R84" s="53" t="s">
        <v>49</v>
      </c>
      <c r="S84" s="54" t="s">
        <v>49</v>
      </c>
      <c r="T84" s="54">
        <f t="shared" si="2"/>
        <v>0</v>
      </c>
      <c r="U84" s="55"/>
      <c r="W84" s="51"/>
      <c r="X84" s="52"/>
      <c r="Y84" s="53" t="s">
        <v>49</v>
      </c>
      <c r="Z84" s="54" t="s">
        <v>49</v>
      </c>
      <c r="AA84" s="54">
        <f t="shared" si="3"/>
        <v>0</v>
      </c>
      <c r="AB84" s="55"/>
      <c r="AD84" s="51"/>
      <c r="AE84" s="52"/>
      <c r="AF84" s="53" t="s">
        <v>49</v>
      </c>
      <c r="AG84" s="54" t="s">
        <v>49</v>
      </c>
      <c r="AH84" s="54">
        <f t="shared" si="4"/>
        <v>0</v>
      </c>
      <c r="AI84" s="55"/>
      <c r="AK84" s="51"/>
      <c r="AL84" s="52"/>
      <c r="AM84" s="53" t="s">
        <v>49</v>
      </c>
      <c r="AN84" s="54" t="s">
        <v>49</v>
      </c>
      <c r="AO84" s="54">
        <f t="shared" si="5"/>
        <v>0</v>
      </c>
      <c r="AP84" s="55"/>
    </row>
    <row r="85" spans="2:42">
      <c r="B85" s="51"/>
      <c r="C85" s="52"/>
      <c r="D85" s="53" t="s">
        <v>49</v>
      </c>
      <c r="E85" s="54" t="s">
        <v>49</v>
      </c>
      <c r="F85" s="54">
        <f t="shared" si="0"/>
        <v>0</v>
      </c>
      <c r="G85" s="55"/>
      <c r="I85" s="51"/>
      <c r="J85" s="52"/>
      <c r="K85" s="53" t="s">
        <v>49</v>
      </c>
      <c r="L85" s="54" t="s">
        <v>49</v>
      </c>
      <c r="M85" s="54">
        <f t="shared" si="1"/>
        <v>0</v>
      </c>
      <c r="N85" s="55"/>
      <c r="P85" s="51"/>
      <c r="Q85" s="52"/>
      <c r="R85" s="53" t="s">
        <v>49</v>
      </c>
      <c r="S85" s="54" t="s">
        <v>49</v>
      </c>
      <c r="T85" s="54">
        <f t="shared" si="2"/>
        <v>0</v>
      </c>
      <c r="U85" s="55"/>
      <c r="W85" s="51"/>
      <c r="X85" s="52"/>
      <c r="Y85" s="53" t="s">
        <v>49</v>
      </c>
      <c r="Z85" s="54" t="s">
        <v>49</v>
      </c>
      <c r="AA85" s="54">
        <f t="shared" si="3"/>
        <v>0</v>
      </c>
      <c r="AB85" s="55"/>
      <c r="AD85" s="51"/>
      <c r="AE85" s="52"/>
      <c r="AF85" s="53" t="s">
        <v>49</v>
      </c>
      <c r="AG85" s="54" t="s">
        <v>49</v>
      </c>
      <c r="AH85" s="54">
        <f t="shared" si="4"/>
        <v>0</v>
      </c>
      <c r="AI85" s="55"/>
      <c r="AK85" s="51"/>
      <c r="AL85" s="52"/>
      <c r="AM85" s="53" t="s">
        <v>49</v>
      </c>
      <c r="AN85" s="54" t="s">
        <v>49</v>
      </c>
      <c r="AO85" s="54">
        <f t="shared" si="5"/>
        <v>0</v>
      </c>
      <c r="AP85" s="55"/>
    </row>
    <row r="86" spans="2:42">
      <c r="B86" s="51"/>
      <c r="C86" s="52"/>
      <c r="D86" s="53" t="s">
        <v>49</v>
      </c>
      <c r="E86" s="54" t="s">
        <v>49</v>
      </c>
      <c r="F86" s="54">
        <f t="shared" si="0"/>
        <v>0</v>
      </c>
      <c r="G86" s="55"/>
      <c r="I86" s="51"/>
      <c r="J86" s="52"/>
      <c r="K86" s="53" t="s">
        <v>49</v>
      </c>
      <c r="L86" s="54" t="s">
        <v>49</v>
      </c>
      <c r="M86" s="54">
        <f t="shared" si="1"/>
        <v>0</v>
      </c>
      <c r="N86" s="55"/>
      <c r="P86" s="51"/>
      <c r="Q86" s="52"/>
      <c r="R86" s="53" t="s">
        <v>49</v>
      </c>
      <c r="S86" s="54" t="s">
        <v>49</v>
      </c>
      <c r="T86" s="54">
        <f t="shared" si="2"/>
        <v>0</v>
      </c>
      <c r="U86" s="55"/>
      <c r="W86" s="51"/>
      <c r="X86" s="52"/>
      <c r="Y86" s="53" t="s">
        <v>49</v>
      </c>
      <c r="Z86" s="54" t="s">
        <v>49</v>
      </c>
      <c r="AA86" s="54">
        <f t="shared" si="3"/>
        <v>0</v>
      </c>
      <c r="AB86" s="55"/>
      <c r="AD86" s="51"/>
      <c r="AE86" s="52"/>
      <c r="AF86" s="53" t="s">
        <v>49</v>
      </c>
      <c r="AG86" s="54" t="s">
        <v>49</v>
      </c>
      <c r="AH86" s="54">
        <f t="shared" si="4"/>
        <v>0</v>
      </c>
      <c r="AI86" s="55"/>
      <c r="AK86" s="51"/>
      <c r="AL86" s="52"/>
      <c r="AM86" s="53" t="s">
        <v>49</v>
      </c>
      <c r="AN86" s="54" t="s">
        <v>49</v>
      </c>
      <c r="AO86" s="54">
        <f t="shared" si="5"/>
        <v>0</v>
      </c>
      <c r="AP86" s="55"/>
    </row>
    <row r="87" spans="2:42">
      <c r="B87" s="51"/>
      <c r="C87" s="52"/>
      <c r="D87" s="53" t="s">
        <v>49</v>
      </c>
      <c r="E87" s="54" t="s">
        <v>49</v>
      </c>
      <c r="F87" s="54">
        <f t="shared" si="0"/>
        <v>0</v>
      </c>
      <c r="G87" s="55"/>
      <c r="I87" s="51"/>
      <c r="J87" s="52"/>
      <c r="K87" s="53" t="s">
        <v>49</v>
      </c>
      <c r="L87" s="54" t="s">
        <v>49</v>
      </c>
      <c r="M87" s="54">
        <f t="shared" si="1"/>
        <v>0</v>
      </c>
      <c r="N87" s="55"/>
      <c r="P87" s="51"/>
      <c r="Q87" s="52"/>
      <c r="R87" s="53" t="s">
        <v>49</v>
      </c>
      <c r="S87" s="54" t="s">
        <v>49</v>
      </c>
      <c r="T87" s="54">
        <f t="shared" si="2"/>
        <v>0</v>
      </c>
      <c r="U87" s="55"/>
      <c r="W87" s="51"/>
      <c r="X87" s="52"/>
      <c r="Y87" s="53" t="s">
        <v>49</v>
      </c>
      <c r="Z87" s="54" t="s">
        <v>49</v>
      </c>
      <c r="AA87" s="54">
        <f t="shared" si="3"/>
        <v>0</v>
      </c>
      <c r="AB87" s="55"/>
      <c r="AD87" s="51"/>
      <c r="AE87" s="52"/>
      <c r="AF87" s="53" t="s">
        <v>49</v>
      </c>
      <c r="AG87" s="54" t="s">
        <v>49</v>
      </c>
      <c r="AH87" s="54">
        <f t="shared" si="4"/>
        <v>0</v>
      </c>
      <c r="AI87" s="55"/>
      <c r="AK87" s="51"/>
      <c r="AL87" s="52"/>
      <c r="AM87" s="53" t="s">
        <v>49</v>
      </c>
      <c r="AN87" s="54" t="s">
        <v>49</v>
      </c>
      <c r="AO87" s="54">
        <f t="shared" si="5"/>
        <v>0</v>
      </c>
      <c r="AP87" s="55"/>
    </row>
    <row r="88" spans="2:42">
      <c r="B88" s="51"/>
      <c r="C88" s="52"/>
      <c r="D88" s="53" t="s">
        <v>49</v>
      </c>
      <c r="E88" s="54" t="s">
        <v>49</v>
      </c>
      <c r="F88" s="54">
        <f t="shared" si="0"/>
        <v>0</v>
      </c>
      <c r="G88" s="55"/>
      <c r="I88" s="51"/>
      <c r="J88" s="52"/>
      <c r="K88" s="53" t="s">
        <v>49</v>
      </c>
      <c r="L88" s="54" t="s">
        <v>49</v>
      </c>
      <c r="M88" s="54">
        <f t="shared" si="1"/>
        <v>0</v>
      </c>
      <c r="N88" s="55"/>
      <c r="P88" s="51"/>
      <c r="Q88" s="52"/>
      <c r="R88" s="53" t="s">
        <v>49</v>
      </c>
      <c r="S88" s="54" t="s">
        <v>49</v>
      </c>
      <c r="T88" s="54">
        <f t="shared" si="2"/>
        <v>0</v>
      </c>
      <c r="U88" s="55"/>
      <c r="W88" s="51"/>
      <c r="X88" s="52"/>
      <c r="Y88" s="53" t="s">
        <v>49</v>
      </c>
      <c r="Z88" s="54" t="s">
        <v>49</v>
      </c>
      <c r="AA88" s="54">
        <f t="shared" si="3"/>
        <v>0</v>
      </c>
      <c r="AB88" s="55"/>
      <c r="AD88" s="51"/>
      <c r="AE88" s="52"/>
      <c r="AF88" s="53" t="s">
        <v>49</v>
      </c>
      <c r="AG88" s="54" t="s">
        <v>49</v>
      </c>
      <c r="AH88" s="54">
        <f t="shared" si="4"/>
        <v>0</v>
      </c>
      <c r="AI88" s="55"/>
      <c r="AK88" s="51"/>
      <c r="AL88" s="52"/>
      <c r="AM88" s="53" t="s">
        <v>49</v>
      </c>
      <c r="AN88" s="54" t="s">
        <v>49</v>
      </c>
      <c r="AO88" s="54">
        <f t="shared" si="5"/>
        <v>0</v>
      </c>
      <c r="AP88" s="55"/>
    </row>
    <row r="89" spans="2:42">
      <c r="B89" s="51"/>
      <c r="C89" s="52"/>
      <c r="D89" s="53" t="s">
        <v>49</v>
      </c>
      <c r="E89" s="54" t="s">
        <v>49</v>
      </c>
      <c r="F89" s="54">
        <f t="shared" si="0"/>
        <v>0</v>
      </c>
      <c r="G89" s="55"/>
      <c r="I89" s="51"/>
      <c r="J89" s="52"/>
      <c r="K89" s="53" t="s">
        <v>49</v>
      </c>
      <c r="L89" s="54" t="s">
        <v>49</v>
      </c>
      <c r="M89" s="54">
        <f t="shared" si="1"/>
        <v>0</v>
      </c>
      <c r="N89" s="55"/>
      <c r="P89" s="51"/>
      <c r="Q89" s="52"/>
      <c r="R89" s="53" t="s">
        <v>49</v>
      </c>
      <c r="S89" s="54" t="s">
        <v>49</v>
      </c>
      <c r="T89" s="54">
        <f t="shared" si="2"/>
        <v>0</v>
      </c>
      <c r="U89" s="55"/>
      <c r="W89" s="51"/>
      <c r="X89" s="52"/>
      <c r="Y89" s="53" t="s">
        <v>49</v>
      </c>
      <c r="Z89" s="54" t="s">
        <v>49</v>
      </c>
      <c r="AA89" s="54">
        <f t="shared" si="3"/>
        <v>0</v>
      </c>
      <c r="AB89" s="55"/>
      <c r="AD89" s="51"/>
      <c r="AE89" s="52"/>
      <c r="AF89" s="53" t="s">
        <v>49</v>
      </c>
      <c r="AG89" s="54" t="s">
        <v>49</v>
      </c>
      <c r="AH89" s="54">
        <f t="shared" si="4"/>
        <v>0</v>
      </c>
      <c r="AI89" s="55"/>
      <c r="AK89" s="51"/>
      <c r="AL89" s="52"/>
      <c r="AM89" s="53" t="s">
        <v>49</v>
      </c>
      <c r="AN89" s="54" t="s">
        <v>49</v>
      </c>
      <c r="AO89" s="54">
        <f t="shared" si="5"/>
        <v>0</v>
      </c>
      <c r="AP89" s="55"/>
    </row>
    <row r="90" spans="2:42">
      <c r="B90" s="51"/>
      <c r="C90" s="52"/>
      <c r="D90" s="53" t="s">
        <v>49</v>
      </c>
      <c r="E90" s="54" t="s">
        <v>49</v>
      </c>
      <c r="F90" s="54">
        <f t="shared" si="0"/>
        <v>0</v>
      </c>
      <c r="G90" s="55"/>
      <c r="I90" s="51"/>
      <c r="J90" s="52"/>
      <c r="K90" s="53" t="s">
        <v>49</v>
      </c>
      <c r="L90" s="54" t="s">
        <v>49</v>
      </c>
      <c r="M90" s="54">
        <f t="shared" si="1"/>
        <v>0</v>
      </c>
      <c r="N90" s="55"/>
      <c r="P90" s="51"/>
      <c r="Q90" s="52"/>
      <c r="R90" s="53" t="s">
        <v>49</v>
      </c>
      <c r="S90" s="54" t="s">
        <v>49</v>
      </c>
      <c r="T90" s="54">
        <f t="shared" si="2"/>
        <v>0</v>
      </c>
      <c r="U90" s="55"/>
      <c r="W90" s="51"/>
      <c r="X90" s="52"/>
      <c r="Y90" s="53" t="s">
        <v>49</v>
      </c>
      <c r="Z90" s="54" t="s">
        <v>49</v>
      </c>
      <c r="AA90" s="54">
        <f t="shared" si="3"/>
        <v>0</v>
      </c>
      <c r="AB90" s="55"/>
      <c r="AD90" s="51"/>
      <c r="AE90" s="52"/>
      <c r="AF90" s="53" t="s">
        <v>49</v>
      </c>
      <c r="AG90" s="54" t="s">
        <v>49</v>
      </c>
      <c r="AH90" s="54">
        <f t="shared" si="4"/>
        <v>0</v>
      </c>
      <c r="AI90" s="55"/>
      <c r="AK90" s="51"/>
      <c r="AL90" s="52"/>
      <c r="AM90" s="53" t="s">
        <v>49</v>
      </c>
      <c r="AN90" s="54" t="s">
        <v>49</v>
      </c>
      <c r="AO90" s="54">
        <f t="shared" si="5"/>
        <v>0</v>
      </c>
      <c r="AP90" s="55"/>
    </row>
    <row r="91" spans="2:42">
      <c r="B91" s="51"/>
      <c r="C91" s="52"/>
      <c r="D91" s="53" t="s">
        <v>49</v>
      </c>
      <c r="E91" s="54" t="s">
        <v>49</v>
      </c>
      <c r="F91" s="54">
        <f t="shared" si="0"/>
        <v>0</v>
      </c>
      <c r="G91" s="55"/>
      <c r="I91" s="51"/>
      <c r="J91" s="52"/>
      <c r="K91" s="53" t="s">
        <v>49</v>
      </c>
      <c r="L91" s="54" t="s">
        <v>49</v>
      </c>
      <c r="M91" s="54">
        <f t="shared" si="1"/>
        <v>0</v>
      </c>
      <c r="N91" s="55"/>
      <c r="P91" s="51"/>
      <c r="Q91" s="52"/>
      <c r="R91" s="53" t="s">
        <v>49</v>
      </c>
      <c r="S91" s="54" t="s">
        <v>49</v>
      </c>
      <c r="T91" s="54">
        <f t="shared" si="2"/>
        <v>0</v>
      </c>
      <c r="U91" s="55"/>
      <c r="W91" s="51"/>
      <c r="X91" s="52"/>
      <c r="Y91" s="53" t="s">
        <v>49</v>
      </c>
      <c r="Z91" s="54" t="s">
        <v>49</v>
      </c>
      <c r="AA91" s="54">
        <f t="shared" si="3"/>
        <v>0</v>
      </c>
      <c r="AB91" s="55"/>
      <c r="AD91" s="51"/>
      <c r="AE91" s="52"/>
      <c r="AF91" s="53" t="s">
        <v>49</v>
      </c>
      <c r="AG91" s="54" t="s">
        <v>49</v>
      </c>
      <c r="AH91" s="54">
        <f t="shared" si="4"/>
        <v>0</v>
      </c>
      <c r="AI91" s="55"/>
      <c r="AK91" s="51"/>
      <c r="AL91" s="52"/>
      <c r="AM91" s="53" t="s">
        <v>49</v>
      </c>
      <c r="AN91" s="54" t="s">
        <v>49</v>
      </c>
      <c r="AO91" s="54">
        <f t="shared" si="5"/>
        <v>0</v>
      </c>
      <c r="AP91" s="55"/>
    </row>
    <row r="92" spans="2:42">
      <c r="B92" s="51"/>
      <c r="C92" s="52"/>
      <c r="D92" s="53" t="s">
        <v>49</v>
      </c>
      <c r="E92" s="54" t="s">
        <v>49</v>
      </c>
      <c r="F92" s="54">
        <f t="shared" si="0"/>
        <v>0</v>
      </c>
      <c r="G92" s="55"/>
      <c r="I92" s="51"/>
      <c r="J92" s="52"/>
      <c r="K92" s="53" t="s">
        <v>49</v>
      </c>
      <c r="L92" s="54" t="s">
        <v>49</v>
      </c>
      <c r="M92" s="54">
        <f t="shared" si="1"/>
        <v>0</v>
      </c>
      <c r="N92" s="55"/>
      <c r="P92" s="51"/>
      <c r="Q92" s="52"/>
      <c r="R92" s="53" t="s">
        <v>49</v>
      </c>
      <c r="S92" s="54" t="s">
        <v>49</v>
      </c>
      <c r="T92" s="54">
        <f t="shared" si="2"/>
        <v>0</v>
      </c>
      <c r="U92" s="55"/>
      <c r="W92" s="51"/>
      <c r="X92" s="52"/>
      <c r="Y92" s="53" t="s">
        <v>49</v>
      </c>
      <c r="Z92" s="54" t="s">
        <v>49</v>
      </c>
      <c r="AA92" s="54">
        <f t="shared" si="3"/>
        <v>0</v>
      </c>
      <c r="AB92" s="55"/>
      <c r="AD92" s="51"/>
      <c r="AE92" s="52"/>
      <c r="AF92" s="53" t="s">
        <v>49</v>
      </c>
      <c r="AG92" s="54" t="s">
        <v>49</v>
      </c>
      <c r="AH92" s="54">
        <f t="shared" si="4"/>
        <v>0</v>
      </c>
      <c r="AI92" s="55"/>
      <c r="AK92" s="51"/>
      <c r="AL92" s="52"/>
      <c r="AM92" s="53" t="s">
        <v>49</v>
      </c>
      <c r="AN92" s="54" t="s">
        <v>49</v>
      </c>
      <c r="AO92" s="54">
        <f t="shared" si="5"/>
        <v>0</v>
      </c>
      <c r="AP92" s="55"/>
    </row>
    <row r="93" spans="2:42">
      <c r="B93" s="51"/>
      <c r="C93" s="52"/>
      <c r="D93" s="53" t="s">
        <v>49</v>
      </c>
      <c r="E93" s="54" t="s">
        <v>49</v>
      </c>
      <c r="F93" s="54">
        <f t="shared" si="0"/>
        <v>0</v>
      </c>
      <c r="G93" s="55"/>
      <c r="I93" s="51"/>
      <c r="J93" s="52"/>
      <c r="K93" s="53" t="s">
        <v>49</v>
      </c>
      <c r="L93" s="54" t="s">
        <v>49</v>
      </c>
      <c r="M93" s="54">
        <f t="shared" si="1"/>
        <v>0</v>
      </c>
      <c r="N93" s="55"/>
      <c r="P93" s="51"/>
      <c r="Q93" s="52"/>
      <c r="R93" s="53" t="s">
        <v>49</v>
      </c>
      <c r="S93" s="54" t="s">
        <v>49</v>
      </c>
      <c r="T93" s="54">
        <f t="shared" si="2"/>
        <v>0</v>
      </c>
      <c r="U93" s="55"/>
      <c r="W93" s="51"/>
      <c r="X93" s="52"/>
      <c r="Y93" s="53" t="s">
        <v>49</v>
      </c>
      <c r="Z93" s="54" t="s">
        <v>49</v>
      </c>
      <c r="AA93" s="54">
        <f t="shared" si="3"/>
        <v>0</v>
      </c>
      <c r="AB93" s="55"/>
      <c r="AD93" s="51"/>
      <c r="AE93" s="52"/>
      <c r="AF93" s="53" t="s">
        <v>49</v>
      </c>
      <c r="AG93" s="54" t="s">
        <v>49</v>
      </c>
      <c r="AH93" s="54">
        <f t="shared" si="4"/>
        <v>0</v>
      </c>
      <c r="AI93" s="55"/>
      <c r="AK93" s="51"/>
      <c r="AL93" s="52"/>
      <c r="AM93" s="53" t="s">
        <v>49</v>
      </c>
      <c r="AN93" s="54" t="s">
        <v>49</v>
      </c>
      <c r="AO93" s="54">
        <f t="shared" si="5"/>
        <v>0</v>
      </c>
      <c r="AP93" s="55"/>
    </row>
    <row r="94" spans="2:42">
      <c r="B94" s="51"/>
      <c r="C94" s="52"/>
      <c r="D94" s="53" t="s">
        <v>49</v>
      </c>
      <c r="E94" s="54" t="s">
        <v>49</v>
      </c>
      <c r="F94" s="54">
        <f t="shared" si="0"/>
        <v>0</v>
      </c>
      <c r="G94" s="55"/>
      <c r="I94" s="51"/>
      <c r="J94" s="52"/>
      <c r="K94" s="53" t="s">
        <v>49</v>
      </c>
      <c r="L94" s="54" t="s">
        <v>49</v>
      </c>
      <c r="M94" s="54">
        <f t="shared" si="1"/>
        <v>0</v>
      </c>
      <c r="N94" s="55"/>
      <c r="P94" s="51"/>
      <c r="Q94" s="52"/>
      <c r="R94" s="53" t="s">
        <v>49</v>
      </c>
      <c r="S94" s="54" t="s">
        <v>49</v>
      </c>
      <c r="T94" s="54">
        <f t="shared" si="2"/>
        <v>0</v>
      </c>
      <c r="U94" s="55"/>
      <c r="W94" s="51"/>
      <c r="X94" s="52"/>
      <c r="Y94" s="53" t="s">
        <v>49</v>
      </c>
      <c r="Z94" s="54" t="s">
        <v>49</v>
      </c>
      <c r="AA94" s="54">
        <f t="shared" si="3"/>
        <v>0</v>
      </c>
      <c r="AB94" s="55"/>
      <c r="AD94" s="51"/>
      <c r="AE94" s="52"/>
      <c r="AF94" s="53" t="s">
        <v>49</v>
      </c>
      <c r="AG94" s="54" t="s">
        <v>49</v>
      </c>
      <c r="AH94" s="54">
        <f t="shared" si="4"/>
        <v>0</v>
      </c>
      <c r="AI94" s="55"/>
      <c r="AK94" s="51"/>
      <c r="AL94" s="52"/>
      <c r="AM94" s="53" t="s">
        <v>49</v>
      </c>
      <c r="AN94" s="54" t="s">
        <v>49</v>
      </c>
      <c r="AO94" s="54">
        <f t="shared" si="5"/>
        <v>0</v>
      </c>
      <c r="AP94" s="55"/>
    </row>
    <row r="95" spans="2:42">
      <c r="B95" s="51"/>
      <c r="C95" s="52"/>
      <c r="D95" s="53" t="s">
        <v>49</v>
      </c>
      <c r="E95" s="54" t="s">
        <v>49</v>
      </c>
      <c r="F95" s="54">
        <f t="shared" si="0"/>
        <v>0</v>
      </c>
      <c r="G95" s="55"/>
      <c r="I95" s="51"/>
      <c r="J95" s="52"/>
      <c r="K95" s="53" t="s">
        <v>49</v>
      </c>
      <c r="L95" s="54" t="s">
        <v>49</v>
      </c>
      <c r="M95" s="54">
        <f t="shared" si="1"/>
        <v>0</v>
      </c>
      <c r="N95" s="55"/>
      <c r="P95" s="51"/>
      <c r="Q95" s="52"/>
      <c r="R95" s="53" t="s">
        <v>49</v>
      </c>
      <c r="S95" s="54" t="s">
        <v>49</v>
      </c>
      <c r="T95" s="54">
        <f t="shared" si="2"/>
        <v>0</v>
      </c>
      <c r="U95" s="55"/>
      <c r="W95" s="51"/>
      <c r="X95" s="52"/>
      <c r="Y95" s="53" t="s">
        <v>49</v>
      </c>
      <c r="Z95" s="54" t="s">
        <v>49</v>
      </c>
      <c r="AA95" s="54">
        <f t="shared" si="3"/>
        <v>0</v>
      </c>
      <c r="AB95" s="55"/>
      <c r="AD95" s="51"/>
      <c r="AE95" s="52"/>
      <c r="AF95" s="53" t="s">
        <v>49</v>
      </c>
      <c r="AG95" s="54" t="s">
        <v>49</v>
      </c>
      <c r="AH95" s="54">
        <f t="shared" si="4"/>
        <v>0</v>
      </c>
      <c r="AI95" s="55"/>
      <c r="AK95" s="51"/>
      <c r="AL95" s="52"/>
      <c r="AM95" s="53" t="s">
        <v>49</v>
      </c>
      <c r="AN95" s="54" t="s">
        <v>49</v>
      </c>
      <c r="AO95" s="54">
        <f t="shared" si="5"/>
        <v>0</v>
      </c>
      <c r="AP95" s="55"/>
    </row>
    <row r="96" spans="2:42">
      <c r="B96" s="51"/>
      <c r="C96" s="52"/>
      <c r="D96" s="53" t="s">
        <v>49</v>
      </c>
      <c r="E96" s="54" t="s">
        <v>49</v>
      </c>
      <c r="F96" s="54">
        <f t="shared" si="0"/>
        <v>0</v>
      </c>
      <c r="G96" s="55"/>
      <c r="I96" s="51"/>
      <c r="J96" s="52"/>
      <c r="K96" s="53" t="s">
        <v>49</v>
      </c>
      <c r="L96" s="54" t="s">
        <v>49</v>
      </c>
      <c r="M96" s="54">
        <f t="shared" si="1"/>
        <v>0</v>
      </c>
      <c r="N96" s="55"/>
      <c r="P96" s="51"/>
      <c r="Q96" s="52"/>
      <c r="R96" s="53" t="s">
        <v>49</v>
      </c>
      <c r="S96" s="54" t="s">
        <v>49</v>
      </c>
      <c r="T96" s="54">
        <f t="shared" si="2"/>
        <v>0</v>
      </c>
      <c r="U96" s="55"/>
      <c r="W96" s="51"/>
      <c r="X96" s="52"/>
      <c r="Y96" s="53" t="s">
        <v>49</v>
      </c>
      <c r="Z96" s="54" t="s">
        <v>49</v>
      </c>
      <c r="AA96" s="54">
        <f t="shared" si="3"/>
        <v>0</v>
      </c>
      <c r="AB96" s="55"/>
      <c r="AD96" s="51"/>
      <c r="AE96" s="52"/>
      <c r="AF96" s="53" t="s">
        <v>49</v>
      </c>
      <c r="AG96" s="54" t="s">
        <v>49</v>
      </c>
      <c r="AH96" s="54">
        <f t="shared" si="4"/>
        <v>0</v>
      </c>
      <c r="AI96" s="55"/>
      <c r="AK96" s="51"/>
      <c r="AL96" s="52"/>
      <c r="AM96" s="53" t="s">
        <v>49</v>
      </c>
      <c r="AN96" s="54" t="s">
        <v>49</v>
      </c>
      <c r="AO96" s="54">
        <f t="shared" si="5"/>
        <v>0</v>
      </c>
      <c r="AP96" s="55"/>
    </row>
    <row r="97" spans="2:42">
      <c r="B97" s="51"/>
      <c r="C97" s="52"/>
      <c r="D97" s="53" t="s">
        <v>49</v>
      </c>
      <c r="E97" s="54" t="s">
        <v>49</v>
      </c>
      <c r="F97" s="54">
        <f t="shared" si="0"/>
        <v>0</v>
      </c>
      <c r="G97" s="55"/>
      <c r="I97" s="51"/>
      <c r="J97" s="52"/>
      <c r="K97" s="53" t="s">
        <v>49</v>
      </c>
      <c r="L97" s="54" t="s">
        <v>49</v>
      </c>
      <c r="M97" s="54">
        <f t="shared" si="1"/>
        <v>0</v>
      </c>
      <c r="N97" s="55"/>
      <c r="P97" s="51"/>
      <c r="Q97" s="52"/>
      <c r="R97" s="53" t="s">
        <v>49</v>
      </c>
      <c r="S97" s="54" t="s">
        <v>49</v>
      </c>
      <c r="T97" s="54">
        <f t="shared" si="2"/>
        <v>0</v>
      </c>
      <c r="U97" s="55"/>
      <c r="W97" s="51"/>
      <c r="X97" s="52"/>
      <c r="Y97" s="53" t="s">
        <v>49</v>
      </c>
      <c r="Z97" s="54" t="s">
        <v>49</v>
      </c>
      <c r="AA97" s="54">
        <f t="shared" si="3"/>
        <v>0</v>
      </c>
      <c r="AB97" s="55"/>
      <c r="AD97" s="51"/>
      <c r="AE97" s="52"/>
      <c r="AF97" s="53" t="s">
        <v>49</v>
      </c>
      <c r="AG97" s="54" t="s">
        <v>49</v>
      </c>
      <c r="AH97" s="54">
        <f t="shared" si="4"/>
        <v>0</v>
      </c>
      <c r="AI97" s="55"/>
      <c r="AK97" s="51"/>
      <c r="AL97" s="52"/>
      <c r="AM97" s="53" t="s">
        <v>49</v>
      </c>
      <c r="AN97" s="54" t="s">
        <v>49</v>
      </c>
      <c r="AO97" s="54">
        <f t="shared" si="5"/>
        <v>0</v>
      </c>
      <c r="AP97" s="55"/>
    </row>
    <row r="98" spans="2:42">
      <c r="B98" s="51"/>
      <c r="C98" s="52"/>
      <c r="D98" s="53" t="s">
        <v>49</v>
      </c>
      <c r="E98" s="54" t="s">
        <v>49</v>
      </c>
      <c r="F98" s="54">
        <f t="shared" si="0"/>
        <v>0</v>
      </c>
      <c r="G98" s="55"/>
      <c r="I98" s="51"/>
      <c r="J98" s="52"/>
      <c r="K98" s="53" t="s">
        <v>49</v>
      </c>
      <c r="L98" s="54" t="s">
        <v>49</v>
      </c>
      <c r="M98" s="54">
        <f t="shared" si="1"/>
        <v>0</v>
      </c>
      <c r="N98" s="55"/>
      <c r="P98" s="51"/>
      <c r="Q98" s="52"/>
      <c r="R98" s="53" t="s">
        <v>49</v>
      </c>
      <c r="S98" s="54" t="s">
        <v>49</v>
      </c>
      <c r="T98" s="54">
        <f t="shared" si="2"/>
        <v>0</v>
      </c>
      <c r="U98" s="55"/>
      <c r="W98" s="51"/>
      <c r="X98" s="52"/>
      <c r="Y98" s="53" t="s">
        <v>49</v>
      </c>
      <c r="Z98" s="54" t="s">
        <v>49</v>
      </c>
      <c r="AA98" s="54">
        <f t="shared" si="3"/>
        <v>0</v>
      </c>
      <c r="AB98" s="55"/>
      <c r="AD98" s="51"/>
      <c r="AE98" s="52"/>
      <c r="AF98" s="53" t="s">
        <v>49</v>
      </c>
      <c r="AG98" s="54" t="s">
        <v>49</v>
      </c>
      <c r="AH98" s="54">
        <f t="shared" si="4"/>
        <v>0</v>
      </c>
      <c r="AI98" s="55"/>
      <c r="AK98" s="51"/>
      <c r="AL98" s="52"/>
      <c r="AM98" s="53" t="s">
        <v>49</v>
      </c>
      <c r="AN98" s="54" t="s">
        <v>49</v>
      </c>
      <c r="AO98" s="54">
        <f t="shared" si="5"/>
        <v>0</v>
      </c>
      <c r="AP98" s="55"/>
    </row>
    <row r="99" spans="2:42">
      <c r="B99" s="56"/>
      <c r="C99" s="57"/>
      <c r="D99" s="49" t="s">
        <v>49</v>
      </c>
      <c r="E99" s="58" t="s">
        <v>49</v>
      </c>
      <c r="F99" s="58">
        <f t="shared" si="0"/>
        <v>0</v>
      </c>
      <c r="G99" s="59"/>
      <c r="I99" s="56"/>
      <c r="J99" s="57"/>
      <c r="K99" s="49" t="s">
        <v>49</v>
      </c>
      <c r="L99" s="58" t="s">
        <v>49</v>
      </c>
      <c r="M99" s="58">
        <f t="shared" si="1"/>
        <v>0</v>
      </c>
      <c r="N99" s="59"/>
      <c r="P99" s="56"/>
      <c r="Q99" s="57"/>
      <c r="R99" s="49" t="s">
        <v>49</v>
      </c>
      <c r="S99" s="58" t="s">
        <v>49</v>
      </c>
      <c r="T99" s="58">
        <f t="shared" si="2"/>
        <v>0</v>
      </c>
      <c r="U99" s="59"/>
      <c r="W99" s="56"/>
      <c r="X99" s="57"/>
      <c r="Y99" s="49" t="s">
        <v>49</v>
      </c>
      <c r="Z99" s="58" t="s">
        <v>49</v>
      </c>
      <c r="AA99" s="58">
        <f t="shared" si="3"/>
        <v>0</v>
      </c>
      <c r="AB99" s="59"/>
      <c r="AD99" s="56"/>
      <c r="AE99" s="57"/>
      <c r="AF99" s="49" t="s">
        <v>49</v>
      </c>
      <c r="AG99" s="58" t="s">
        <v>49</v>
      </c>
      <c r="AH99" s="58">
        <f t="shared" si="4"/>
        <v>0</v>
      </c>
      <c r="AI99" s="59"/>
      <c r="AK99" s="56"/>
      <c r="AL99" s="57"/>
      <c r="AM99" s="49" t="s">
        <v>49</v>
      </c>
      <c r="AN99" s="58" t="s">
        <v>49</v>
      </c>
      <c r="AO99" s="58">
        <f t="shared" si="5"/>
        <v>0</v>
      </c>
      <c r="AP99" s="59"/>
    </row>
    <row r="100" spans="2:42" ht="13" thickBot="1">
      <c r="B100" s="60" t="s">
        <v>148</v>
      </c>
      <c r="C100" s="61"/>
      <c r="D100" s="62"/>
      <c r="E100" s="62"/>
      <c r="F100" s="63"/>
      <c r="G100" s="91">
        <f>SUM(F7:F99)</f>
        <v>120775718</v>
      </c>
      <c r="I100" s="60" t="s">
        <v>148</v>
      </c>
      <c r="J100" s="61"/>
      <c r="K100" s="62"/>
      <c r="L100" s="62"/>
      <c r="M100" s="63"/>
      <c r="N100" s="91">
        <f>SUM(M7:M99)</f>
        <v>162228178</v>
      </c>
      <c r="P100" s="60" t="s">
        <v>148</v>
      </c>
      <c r="Q100" s="61"/>
      <c r="R100" s="62"/>
      <c r="S100" s="62"/>
      <c r="T100" s="63"/>
      <c r="U100" s="91">
        <f>SUM(T7:T99)</f>
        <v>164370178</v>
      </c>
      <c r="W100" s="60" t="s">
        <v>148</v>
      </c>
      <c r="X100" s="61"/>
      <c r="Y100" s="62"/>
      <c r="Z100" s="62"/>
      <c r="AA100" s="63"/>
      <c r="AB100" s="91">
        <f>SUM(AA7:AA99)</f>
        <v>633084808</v>
      </c>
      <c r="AD100" s="60" t="s">
        <v>148</v>
      </c>
      <c r="AE100" s="61"/>
      <c r="AF100" s="62"/>
      <c r="AG100" s="62"/>
      <c r="AH100" s="63"/>
      <c r="AI100" s="91">
        <f>SUM(AH7:AH99)</f>
        <v>898542571</v>
      </c>
      <c r="AK100" s="60" t="s">
        <v>148</v>
      </c>
      <c r="AL100" s="61"/>
      <c r="AM100" s="62"/>
      <c r="AN100" s="62"/>
      <c r="AO100" s="63"/>
      <c r="AP100" s="91">
        <f>SUM(AO7:AO99)</f>
        <v>1020767471</v>
      </c>
    </row>
    <row r="101" spans="2:42" ht="13" thickBot="1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66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</row>
    <row r="102" spans="2:42">
      <c r="B102" s="44" t="s">
        <v>149</v>
      </c>
      <c r="C102" s="67"/>
      <c r="D102" s="45"/>
      <c r="E102" s="45"/>
      <c r="F102" s="45"/>
      <c r="G102" s="46"/>
      <c r="I102" s="44" t="s">
        <v>149</v>
      </c>
      <c r="J102" s="67"/>
      <c r="K102" s="45"/>
      <c r="L102" s="45"/>
      <c r="M102" s="45"/>
      <c r="N102" s="46"/>
      <c r="P102" s="44" t="s">
        <v>149</v>
      </c>
      <c r="Q102" s="67"/>
      <c r="R102" s="45"/>
      <c r="S102" s="45"/>
      <c r="T102" s="45"/>
      <c r="U102" s="46"/>
      <c r="W102" s="44" t="s">
        <v>149</v>
      </c>
      <c r="X102" s="67"/>
      <c r="Y102" s="45"/>
      <c r="Z102" s="45"/>
      <c r="AA102" s="45"/>
      <c r="AB102" s="46"/>
      <c r="AD102" s="44" t="s">
        <v>149</v>
      </c>
      <c r="AE102" s="67"/>
      <c r="AF102" s="45"/>
      <c r="AG102" s="45"/>
      <c r="AH102" s="45"/>
      <c r="AI102" s="46"/>
      <c r="AK102" s="44" t="s">
        <v>149</v>
      </c>
      <c r="AL102" s="67"/>
      <c r="AM102" s="45"/>
      <c r="AN102" s="45"/>
      <c r="AO102" s="45"/>
      <c r="AP102" s="46"/>
    </row>
    <row r="103" spans="2:42">
      <c r="B103" s="47" t="s">
        <v>150</v>
      </c>
      <c r="C103" s="68" t="s">
        <v>151</v>
      </c>
      <c r="D103" s="49" t="s">
        <v>72</v>
      </c>
      <c r="E103" s="49" t="s">
        <v>152</v>
      </c>
      <c r="F103" s="49" t="s">
        <v>74</v>
      </c>
      <c r="G103" s="50" t="s">
        <v>75</v>
      </c>
      <c r="I103" s="47" t="s">
        <v>150</v>
      </c>
      <c r="J103" s="68" t="s">
        <v>151</v>
      </c>
      <c r="K103" s="49" t="s">
        <v>72</v>
      </c>
      <c r="L103" s="49" t="s">
        <v>152</v>
      </c>
      <c r="M103" s="49" t="s">
        <v>74</v>
      </c>
      <c r="N103" s="50" t="s">
        <v>75</v>
      </c>
      <c r="P103" s="47" t="s">
        <v>150</v>
      </c>
      <c r="Q103" s="68" t="s">
        <v>151</v>
      </c>
      <c r="R103" s="49" t="s">
        <v>72</v>
      </c>
      <c r="S103" s="49" t="s">
        <v>152</v>
      </c>
      <c r="T103" s="49" t="s">
        <v>74</v>
      </c>
      <c r="U103" s="50" t="s">
        <v>75</v>
      </c>
      <c r="W103" s="47" t="s">
        <v>150</v>
      </c>
      <c r="X103" s="68" t="s">
        <v>151</v>
      </c>
      <c r="Y103" s="49" t="s">
        <v>72</v>
      </c>
      <c r="Z103" s="49" t="s">
        <v>152</v>
      </c>
      <c r="AA103" s="49" t="s">
        <v>74</v>
      </c>
      <c r="AB103" s="50" t="s">
        <v>75</v>
      </c>
      <c r="AD103" s="47" t="s">
        <v>150</v>
      </c>
      <c r="AE103" s="68" t="s">
        <v>151</v>
      </c>
      <c r="AF103" s="49" t="s">
        <v>72</v>
      </c>
      <c r="AG103" s="49" t="s">
        <v>152</v>
      </c>
      <c r="AH103" s="49" t="s">
        <v>74</v>
      </c>
      <c r="AI103" s="50" t="s">
        <v>75</v>
      </c>
      <c r="AK103" s="47" t="s">
        <v>150</v>
      </c>
      <c r="AL103" s="68" t="s">
        <v>151</v>
      </c>
      <c r="AM103" s="49" t="s">
        <v>72</v>
      </c>
      <c r="AN103" s="49" t="s">
        <v>152</v>
      </c>
      <c r="AO103" s="49" t="s">
        <v>74</v>
      </c>
      <c r="AP103" s="50" t="s">
        <v>75</v>
      </c>
    </row>
    <row r="104" spans="2:42">
      <c r="B104" s="51" t="s">
        <v>153</v>
      </c>
      <c r="C104" s="69">
        <v>5</v>
      </c>
      <c r="D104" s="53" t="s">
        <v>154</v>
      </c>
      <c r="E104" s="54">
        <v>418747.80586293689</v>
      </c>
      <c r="F104" s="54">
        <f t="shared" ref="F104:F113" si="6">IF(E104&lt;&gt;"",ROUND(C104*E104,0),0)</f>
        <v>2093739</v>
      </c>
      <c r="G104" s="70"/>
      <c r="I104" s="51" t="s">
        <v>153</v>
      </c>
      <c r="J104" s="69">
        <v>10</v>
      </c>
      <c r="K104" s="53" t="s">
        <v>154</v>
      </c>
      <c r="L104" s="54">
        <v>418747.80586293689</v>
      </c>
      <c r="M104" s="54">
        <f t="shared" ref="M104:M113" si="7">IF(L104&lt;&gt;"",ROUND(J104*L104,0),0)</f>
        <v>4187478</v>
      </c>
      <c r="N104" s="70"/>
      <c r="P104" s="51" t="s">
        <v>153</v>
      </c>
      <c r="Q104" s="69">
        <v>10</v>
      </c>
      <c r="R104" s="53" t="s">
        <v>154</v>
      </c>
      <c r="S104" s="54">
        <v>418747.80586293689</v>
      </c>
      <c r="T104" s="54">
        <f t="shared" ref="T104:T113" si="8">IF(S104&lt;&gt;"",ROUND(Q104*S104,0),0)</f>
        <v>4187478</v>
      </c>
      <c r="U104" s="70"/>
      <c r="W104" s="51" t="s">
        <v>153</v>
      </c>
      <c r="X104" s="69">
        <v>20</v>
      </c>
      <c r="Y104" s="53" t="s">
        <v>154</v>
      </c>
      <c r="Z104" s="54">
        <v>418747.80586293689</v>
      </c>
      <c r="AA104" s="54">
        <f t="shared" ref="AA104:AA113" si="9">IF(Z104&lt;&gt;"",ROUND(X104*Z104,0),0)</f>
        <v>8374956</v>
      </c>
      <c r="AB104" s="70"/>
      <c r="AD104" s="51" t="s">
        <v>153</v>
      </c>
      <c r="AE104" s="69">
        <v>30</v>
      </c>
      <c r="AF104" s="53" t="s">
        <v>154</v>
      </c>
      <c r="AG104" s="54">
        <v>418747.80586293689</v>
      </c>
      <c r="AH104" s="54">
        <f t="shared" ref="AH104:AH113" si="10">IF(AG104&lt;&gt;"",ROUND(AE104*AG104,0),0)</f>
        <v>12562434</v>
      </c>
      <c r="AI104" s="70"/>
      <c r="AK104" s="51" t="s">
        <v>153</v>
      </c>
      <c r="AL104" s="69">
        <v>30</v>
      </c>
      <c r="AM104" s="53" t="s">
        <v>154</v>
      </c>
      <c r="AN104" s="54">
        <v>418747.80586293689</v>
      </c>
      <c r="AO104" s="54">
        <f t="shared" ref="AO104:AO113" si="11">IF(AN104&lt;&gt;"",ROUND(AL104*AN104,0),0)</f>
        <v>12562434</v>
      </c>
      <c r="AP104" s="70"/>
    </row>
    <row r="105" spans="2:42">
      <c r="B105" s="51" t="s">
        <v>155</v>
      </c>
      <c r="C105" s="69">
        <v>5</v>
      </c>
      <c r="D105" s="53" t="s">
        <v>154</v>
      </c>
      <c r="E105" s="71">
        <v>29910.55756163835</v>
      </c>
      <c r="F105" s="54">
        <f t="shared" si="6"/>
        <v>149553</v>
      </c>
      <c r="G105" s="70"/>
      <c r="I105" s="51" t="s">
        <v>155</v>
      </c>
      <c r="J105" s="69">
        <v>10</v>
      </c>
      <c r="K105" s="53" t="s">
        <v>154</v>
      </c>
      <c r="L105" s="71">
        <v>29910.55756163835</v>
      </c>
      <c r="M105" s="54">
        <f t="shared" si="7"/>
        <v>299106</v>
      </c>
      <c r="N105" s="70"/>
      <c r="P105" s="51" t="s">
        <v>155</v>
      </c>
      <c r="Q105" s="69">
        <v>10</v>
      </c>
      <c r="R105" s="53" t="s">
        <v>154</v>
      </c>
      <c r="S105" s="71">
        <v>29910.55756163835</v>
      </c>
      <c r="T105" s="54">
        <f t="shared" si="8"/>
        <v>299106</v>
      </c>
      <c r="U105" s="70"/>
      <c r="W105" s="51" t="s">
        <v>155</v>
      </c>
      <c r="X105" s="69">
        <v>20</v>
      </c>
      <c r="Y105" s="53" t="s">
        <v>154</v>
      </c>
      <c r="Z105" s="71">
        <v>29910.55756163835</v>
      </c>
      <c r="AA105" s="54">
        <f t="shared" si="9"/>
        <v>598211</v>
      </c>
      <c r="AB105" s="70"/>
      <c r="AD105" s="51" t="s">
        <v>155</v>
      </c>
      <c r="AE105" s="69">
        <v>30</v>
      </c>
      <c r="AF105" s="53" t="s">
        <v>154</v>
      </c>
      <c r="AG105" s="71">
        <v>29910.55756163835</v>
      </c>
      <c r="AH105" s="54">
        <f t="shared" si="10"/>
        <v>897317</v>
      </c>
      <c r="AI105" s="70"/>
      <c r="AK105" s="51" t="s">
        <v>155</v>
      </c>
      <c r="AL105" s="69">
        <v>30</v>
      </c>
      <c r="AM105" s="53" t="s">
        <v>154</v>
      </c>
      <c r="AN105" s="71">
        <v>29910.55756163835</v>
      </c>
      <c r="AO105" s="54">
        <f t="shared" si="11"/>
        <v>897317</v>
      </c>
      <c r="AP105" s="70"/>
    </row>
    <row r="106" spans="2:42">
      <c r="B106" s="51" t="s">
        <v>156</v>
      </c>
      <c r="C106" s="69">
        <v>5</v>
      </c>
      <c r="D106" s="53" t="s">
        <v>154</v>
      </c>
      <c r="E106" s="71">
        <v>5982.1115123276704</v>
      </c>
      <c r="F106" s="54">
        <f t="shared" si="6"/>
        <v>29911</v>
      </c>
      <c r="G106" s="70"/>
      <c r="I106" s="51" t="s">
        <v>156</v>
      </c>
      <c r="J106" s="69">
        <v>10</v>
      </c>
      <c r="K106" s="53" t="s">
        <v>154</v>
      </c>
      <c r="L106" s="71">
        <v>5982.1115123276704</v>
      </c>
      <c r="M106" s="54">
        <f t="shared" si="7"/>
        <v>59821</v>
      </c>
      <c r="N106" s="70"/>
      <c r="P106" s="51" t="s">
        <v>156</v>
      </c>
      <c r="Q106" s="69">
        <v>10</v>
      </c>
      <c r="R106" s="53" t="s">
        <v>154</v>
      </c>
      <c r="S106" s="71">
        <v>5982.1115123276704</v>
      </c>
      <c r="T106" s="54">
        <f t="shared" si="8"/>
        <v>59821</v>
      </c>
      <c r="U106" s="70"/>
      <c r="W106" s="51" t="s">
        <v>156</v>
      </c>
      <c r="X106" s="69">
        <v>20</v>
      </c>
      <c r="Y106" s="53" t="s">
        <v>154</v>
      </c>
      <c r="Z106" s="71">
        <v>5982.1115123276704</v>
      </c>
      <c r="AA106" s="54">
        <f t="shared" si="9"/>
        <v>119642</v>
      </c>
      <c r="AB106" s="70"/>
      <c r="AD106" s="51" t="s">
        <v>156</v>
      </c>
      <c r="AE106" s="69">
        <v>30</v>
      </c>
      <c r="AF106" s="53" t="s">
        <v>154</v>
      </c>
      <c r="AG106" s="71">
        <v>5982.1115123276704</v>
      </c>
      <c r="AH106" s="54">
        <f t="shared" si="10"/>
        <v>179463</v>
      </c>
      <c r="AI106" s="70"/>
      <c r="AK106" s="51" t="s">
        <v>156</v>
      </c>
      <c r="AL106" s="69">
        <v>30</v>
      </c>
      <c r="AM106" s="53" t="s">
        <v>154</v>
      </c>
      <c r="AN106" s="71">
        <v>5982.1115123276704</v>
      </c>
      <c r="AO106" s="54">
        <f t="shared" si="11"/>
        <v>179463</v>
      </c>
      <c r="AP106" s="70"/>
    </row>
    <row r="107" spans="2:42">
      <c r="B107" s="51" t="s">
        <v>157</v>
      </c>
      <c r="C107" s="69">
        <v>5</v>
      </c>
      <c r="D107" s="53" t="s">
        <v>154</v>
      </c>
      <c r="E107" s="71">
        <v>17946.334536983009</v>
      </c>
      <c r="F107" s="54">
        <f t="shared" si="6"/>
        <v>89732</v>
      </c>
      <c r="G107" s="70"/>
      <c r="I107" s="51" t="s">
        <v>157</v>
      </c>
      <c r="J107" s="69">
        <v>10</v>
      </c>
      <c r="K107" s="53" t="s">
        <v>154</v>
      </c>
      <c r="L107" s="71">
        <v>17946.334536983009</v>
      </c>
      <c r="M107" s="54">
        <f t="shared" si="7"/>
        <v>179463</v>
      </c>
      <c r="N107" s="70"/>
      <c r="P107" s="51" t="s">
        <v>157</v>
      </c>
      <c r="Q107" s="69">
        <v>10</v>
      </c>
      <c r="R107" s="53" t="s">
        <v>154</v>
      </c>
      <c r="S107" s="71">
        <v>17946.334536983009</v>
      </c>
      <c r="T107" s="54">
        <f t="shared" si="8"/>
        <v>179463</v>
      </c>
      <c r="U107" s="70"/>
      <c r="W107" s="51" t="s">
        <v>157</v>
      </c>
      <c r="X107" s="69">
        <v>20</v>
      </c>
      <c r="Y107" s="53" t="s">
        <v>154</v>
      </c>
      <c r="Z107" s="71">
        <v>17946.334536983009</v>
      </c>
      <c r="AA107" s="54">
        <f t="shared" si="9"/>
        <v>358927</v>
      </c>
      <c r="AB107" s="70"/>
      <c r="AD107" s="51" t="s">
        <v>157</v>
      </c>
      <c r="AE107" s="69">
        <v>30</v>
      </c>
      <c r="AF107" s="53" t="s">
        <v>154</v>
      </c>
      <c r="AG107" s="71">
        <v>17946.334536983009</v>
      </c>
      <c r="AH107" s="54">
        <f t="shared" si="10"/>
        <v>538390</v>
      </c>
      <c r="AI107" s="70"/>
      <c r="AK107" s="51" t="s">
        <v>157</v>
      </c>
      <c r="AL107" s="69">
        <v>30</v>
      </c>
      <c r="AM107" s="53" t="s">
        <v>154</v>
      </c>
      <c r="AN107" s="71">
        <v>17946.334536983009</v>
      </c>
      <c r="AO107" s="54">
        <f t="shared" si="11"/>
        <v>538390</v>
      </c>
      <c r="AP107" s="70"/>
    </row>
    <row r="108" spans="2:42">
      <c r="B108" s="51" t="s">
        <v>158</v>
      </c>
      <c r="C108" s="69">
        <v>5</v>
      </c>
      <c r="D108" s="53" t="s">
        <v>154</v>
      </c>
      <c r="E108" s="71">
        <v>450000</v>
      </c>
      <c r="F108" s="54">
        <f t="shared" si="6"/>
        <v>2250000</v>
      </c>
      <c r="G108" s="70"/>
      <c r="I108" s="51" t="s">
        <v>158</v>
      </c>
      <c r="J108" s="69">
        <v>10</v>
      </c>
      <c r="K108" s="53" t="s">
        <v>154</v>
      </c>
      <c r="L108" s="71">
        <v>450000</v>
      </c>
      <c r="M108" s="54">
        <f t="shared" si="7"/>
        <v>4500000</v>
      </c>
      <c r="N108" s="70"/>
      <c r="P108" s="51" t="s">
        <v>158</v>
      </c>
      <c r="Q108" s="69">
        <v>10</v>
      </c>
      <c r="R108" s="53" t="s">
        <v>154</v>
      </c>
      <c r="S108" s="71">
        <v>450000</v>
      </c>
      <c r="T108" s="54">
        <f t="shared" si="8"/>
        <v>4500000</v>
      </c>
      <c r="U108" s="70"/>
      <c r="W108" s="51" t="s">
        <v>158</v>
      </c>
      <c r="X108" s="69">
        <v>10</v>
      </c>
      <c r="Y108" s="53" t="s">
        <v>154</v>
      </c>
      <c r="Z108" s="71">
        <v>450000</v>
      </c>
      <c r="AA108" s="54">
        <f t="shared" si="9"/>
        <v>4500000</v>
      </c>
      <c r="AB108" s="70"/>
      <c r="AD108" s="51" t="s">
        <v>158</v>
      </c>
      <c r="AE108" s="69">
        <v>10</v>
      </c>
      <c r="AF108" s="53" t="s">
        <v>154</v>
      </c>
      <c r="AG108" s="71">
        <v>450000</v>
      </c>
      <c r="AH108" s="54">
        <f t="shared" si="10"/>
        <v>4500000</v>
      </c>
      <c r="AI108" s="70"/>
      <c r="AK108" s="51" t="s">
        <v>158</v>
      </c>
      <c r="AL108" s="69">
        <v>10</v>
      </c>
      <c r="AM108" s="53" t="s">
        <v>154</v>
      </c>
      <c r="AN108" s="71">
        <v>450000</v>
      </c>
      <c r="AO108" s="54">
        <f t="shared" si="11"/>
        <v>4500000</v>
      </c>
      <c r="AP108" s="70"/>
    </row>
    <row r="109" spans="2:42">
      <c r="B109" s="51" t="s">
        <v>159</v>
      </c>
      <c r="C109" s="69">
        <v>5</v>
      </c>
      <c r="D109" s="53" t="s">
        <v>154</v>
      </c>
      <c r="E109" s="71">
        <v>185000</v>
      </c>
      <c r="F109" s="54">
        <f t="shared" si="6"/>
        <v>925000</v>
      </c>
      <c r="G109" s="70"/>
      <c r="I109" s="51" t="s">
        <v>159</v>
      </c>
      <c r="J109" s="69">
        <v>10</v>
      </c>
      <c r="K109" s="53" t="s">
        <v>154</v>
      </c>
      <c r="L109" s="71">
        <v>185000</v>
      </c>
      <c r="M109" s="54">
        <f t="shared" si="7"/>
        <v>1850000</v>
      </c>
      <c r="N109" s="70"/>
      <c r="P109" s="51" t="s">
        <v>159</v>
      </c>
      <c r="Q109" s="69">
        <v>10</v>
      </c>
      <c r="R109" s="53" t="s">
        <v>154</v>
      </c>
      <c r="S109" s="71">
        <v>185000</v>
      </c>
      <c r="T109" s="54">
        <f t="shared" si="8"/>
        <v>1850000</v>
      </c>
      <c r="U109" s="70"/>
      <c r="W109" s="51" t="s">
        <v>159</v>
      </c>
      <c r="X109" s="69">
        <v>10</v>
      </c>
      <c r="Y109" s="53" t="s">
        <v>154</v>
      </c>
      <c r="Z109" s="71">
        <v>185000</v>
      </c>
      <c r="AA109" s="54">
        <f t="shared" si="9"/>
        <v>1850000</v>
      </c>
      <c r="AB109" s="70"/>
      <c r="AD109" s="51" t="s">
        <v>159</v>
      </c>
      <c r="AE109" s="69">
        <v>10</v>
      </c>
      <c r="AF109" s="53" t="s">
        <v>154</v>
      </c>
      <c r="AG109" s="71">
        <v>185000</v>
      </c>
      <c r="AH109" s="54">
        <f t="shared" si="10"/>
        <v>1850000</v>
      </c>
      <c r="AI109" s="70"/>
      <c r="AK109" s="51" t="s">
        <v>159</v>
      </c>
      <c r="AL109" s="69">
        <v>10</v>
      </c>
      <c r="AM109" s="53" t="s">
        <v>154</v>
      </c>
      <c r="AN109" s="71">
        <v>185000</v>
      </c>
      <c r="AO109" s="54">
        <f t="shared" si="11"/>
        <v>1850000</v>
      </c>
      <c r="AP109" s="70"/>
    </row>
    <row r="110" spans="2:42">
      <c r="B110" s="51" t="s">
        <v>160</v>
      </c>
      <c r="C110" s="69">
        <v>5</v>
      </c>
      <c r="D110" s="53" t="s">
        <v>154</v>
      </c>
      <c r="E110" s="71">
        <v>418747.80586293689</v>
      </c>
      <c r="F110" s="54">
        <f t="shared" si="6"/>
        <v>2093739</v>
      </c>
      <c r="G110" s="70"/>
      <c r="I110" s="51" t="s">
        <v>160</v>
      </c>
      <c r="J110" s="69">
        <v>5</v>
      </c>
      <c r="K110" s="53" t="s">
        <v>154</v>
      </c>
      <c r="L110" s="71">
        <v>418747.80586293689</v>
      </c>
      <c r="M110" s="54">
        <f t="shared" si="7"/>
        <v>2093739</v>
      </c>
      <c r="N110" s="70"/>
      <c r="P110" s="51" t="s">
        <v>160</v>
      </c>
      <c r="Q110" s="69">
        <v>10</v>
      </c>
      <c r="R110" s="53" t="s">
        <v>154</v>
      </c>
      <c r="S110" s="71">
        <v>418747.80586293689</v>
      </c>
      <c r="T110" s="54">
        <f t="shared" si="8"/>
        <v>4187478</v>
      </c>
      <c r="U110" s="70"/>
      <c r="W110" s="51" t="s">
        <v>160</v>
      </c>
      <c r="X110" s="69">
        <v>5</v>
      </c>
      <c r="Y110" s="53" t="s">
        <v>154</v>
      </c>
      <c r="Z110" s="71">
        <v>418747.80586293689</v>
      </c>
      <c r="AA110" s="54">
        <f t="shared" si="9"/>
        <v>2093739</v>
      </c>
      <c r="AB110" s="70"/>
      <c r="AD110" s="51" t="s">
        <v>160</v>
      </c>
      <c r="AE110" s="69">
        <v>5</v>
      </c>
      <c r="AF110" s="53" t="s">
        <v>154</v>
      </c>
      <c r="AG110" s="71">
        <v>418747.80586293689</v>
      </c>
      <c r="AH110" s="54">
        <f t="shared" si="10"/>
        <v>2093739</v>
      </c>
      <c r="AI110" s="70"/>
      <c r="AK110" s="51" t="s">
        <v>160</v>
      </c>
      <c r="AL110" s="69">
        <v>5</v>
      </c>
      <c r="AM110" s="53" t="s">
        <v>154</v>
      </c>
      <c r="AN110" s="71">
        <v>418747.80586293689</v>
      </c>
      <c r="AO110" s="54">
        <f t="shared" si="11"/>
        <v>2093739</v>
      </c>
      <c r="AP110" s="70"/>
    </row>
    <row r="111" spans="2:42">
      <c r="B111" s="51" t="s">
        <v>161</v>
      </c>
      <c r="C111" s="69">
        <v>0</v>
      </c>
      <c r="D111" s="53" t="s">
        <v>49</v>
      </c>
      <c r="E111" s="71" t="s">
        <v>49</v>
      </c>
      <c r="F111" s="54">
        <f t="shared" si="6"/>
        <v>0</v>
      </c>
      <c r="G111" s="70"/>
      <c r="I111" s="51" t="s">
        <v>161</v>
      </c>
      <c r="J111" s="69">
        <v>0</v>
      </c>
      <c r="K111" s="53" t="s">
        <v>49</v>
      </c>
      <c r="L111" s="71" t="s">
        <v>49</v>
      </c>
      <c r="M111" s="54">
        <f t="shared" si="7"/>
        <v>0</v>
      </c>
      <c r="N111" s="70"/>
      <c r="P111" s="51"/>
      <c r="Q111" s="69"/>
      <c r="R111" s="53"/>
      <c r="S111" s="71" t="s">
        <v>49</v>
      </c>
      <c r="T111" s="54">
        <f t="shared" si="8"/>
        <v>0</v>
      </c>
      <c r="U111" s="70"/>
      <c r="W111" s="51" t="s">
        <v>161</v>
      </c>
      <c r="X111" s="69">
        <v>10</v>
      </c>
      <c r="Y111" s="53" t="s">
        <v>49</v>
      </c>
      <c r="Z111" s="71" t="s">
        <v>49</v>
      </c>
      <c r="AA111" s="54">
        <f t="shared" si="9"/>
        <v>0</v>
      </c>
      <c r="AB111" s="70"/>
      <c r="AD111" s="51" t="s">
        <v>161</v>
      </c>
      <c r="AE111" s="69">
        <v>10</v>
      </c>
      <c r="AF111" s="53" t="s">
        <v>49</v>
      </c>
      <c r="AG111" s="71" t="s">
        <v>49</v>
      </c>
      <c r="AH111" s="54">
        <f t="shared" si="10"/>
        <v>0</v>
      </c>
      <c r="AI111" s="70"/>
      <c r="AK111" s="51" t="s">
        <v>161</v>
      </c>
      <c r="AL111" s="69">
        <v>10</v>
      </c>
      <c r="AM111" s="53" t="s">
        <v>49</v>
      </c>
      <c r="AN111" s="71" t="s">
        <v>49</v>
      </c>
      <c r="AO111" s="54">
        <f t="shared" si="11"/>
        <v>0</v>
      </c>
      <c r="AP111" s="70"/>
    </row>
    <row r="112" spans="2:42">
      <c r="B112" s="51"/>
      <c r="C112" s="69"/>
      <c r="D112" s="53" t="s">
        <v>49</v>
      </c>
      <c r="E112" s="71" t="s">
        <v>49</v>
      </c>
      <c r="F112" s="54">
        <f t="shared" si="6"/>
        <v>0</v>
      </c>
      <c r="G112" s="70"/>
      <c r="I112" s="51"/>
      <c r="J112" s="69"/>
      <c r="K112" s="53" t="s">
        <v>49</v>
      </c>
      <c r="L112" s="71" t="s">
        <v>49</v>
      </c>
      <c r="M112" s="54">
        <f t="shared" si="7"/>
        <v>0</v>
      </c>
      <c r="N112" s="70"/>
      <c r="P112" s="51"/>
      <c r="Q112" s="69"/>
      <c r="R112" s="53" t="s">
        <v>49</v>
      </c>
      <c r="S112" s="71" t="s">
        <v>49</v>
      </c>
      <c r="T112" s="54">
        <f t="shared" si="8"/>
        <v>0</v>
      </c>
      <c r="U112" s="70"/>
      <c r="W112" s="51"/>
      <c r="X112" s="69"/>
      <c r="Y112" s="53" t="s">
        <v>49</v>
      </c>
      <c r="Z112" s="71" t="s">
        <v>49</v>
      </c>
      <c r="AA112" s="54">
        <f t="shared" si="9"/>
        <v>0</v>
      </c>
      <c r="AB112" s="70"/>
      <c r="AD112" s="51"/>
      <c r="AE112" s="69"/>
      <c r="AF112" s="53" t="s">
        <v>49</v>
      </c>
      <c r="AG112" s="71" t="s">
        <v>49</v>
      </c>
      <c r="AH112" s="54">
        <f t="shared" si="10"/>
        <v>0</v>
      </c>
      <c r="AI112" s="70"/>
      <c r="AK112" s="51"/>
      <c r="AL112" s="69"/>
      <c r="AM112" s="53" t="s">
        <v>49</v>
      </c>
      <c r="AN112" s="71" t="s">
        <v>49</v>
      </c>
      <c r="AO112" s="54">
        <f t="shared" si="11"/>
        <v>0</v>
      </c>
      <c r="AP112" s="70"/>
    </row>
    <row r="113" spans="2:42">
      <c r="B113" s="56"/>
      <c r="C113" s="72"/>
      <c r="D113" s="49" t="s">
        <v>49</v>
      </c>
      <c r="E113" s="58" t="s">
        <v>49</v>
      </c>
      <c r="F113" s="73">
        <f t="shared" si="6"/>
        <v>0</v>
      </c>
      <c r="G113" s="59"/>
      <c r="I113" s="56"/>
      <c r="J113" s="72"/>
      <c r="K113" s="49" t="s">
        <v>49</v>
      </c>
      <c r="L113" s="58" t="s">
        <v>49</v>
      </c>
      <c r="M113" s="73">
        <f t="shared" si="7"/>
        <v>0</v>
      </c>
      <c r="N113" s="59"/>
      <c r="P113" s="56"/>
      <c r="Q113" s="72"/>
      <c r="R113" s="49" t="s">
        <v>49</v>
      </c>
      <c r="S113" s="58" t="s">
        <v>49</v>
      </c>
      <c r="T113" s="73">
        <f t="shared" si="8"/>
        <v>0</v>
      </c>
      <c r="U113" s="59"/>
      <c r="W113" s="56"/>
      <c r="X113" s="72"/>
      <c r="Y113" s="49" t="s">
        <v>49</v>
      </c>
      <c r="Z113" s="58" t="s">
        <v>49</v>
      </c>
      <c r="AA113" s="73">
        <f t="shared" si="9"/>
        <v>0</v>
      </c>
      <c r="AB113" s="59"/>
      <c r="AD113" s="56"/>
      <c r="AE113" s="72"/>
      <c r="AF113" s="49" t="s">
        <v>49</v>
      </c>
      <c r="AG113" s="58" t="s">
        <v>49</v>
      </c>
      <c r="AH113" s="73">
        <f t="shared" si="10"/>
        <v>0</v>
      </c>
      <c r="AI113" s="59"/>
      <c r="AK113" s="56"/>
      <c r="AL113" s="72"/>
      <c r="AM113" s="49" t="s">
        <v>49</v>
      </c>
      <c r="AN113" s="58" t="s">
        <v>49</v>
      </c>
      <c r="AO113" s="73">
        <f t="shared" si="11"/>
        <v>0</v>
      </c>
      <c r="AP113" s="59"/>
    </row>
    <row r="114" spans="2:42" ht="13" thickBot="1">
      <c r="B114" s="74" t="s">
        <v>162</v>
      </c>
      <c r="C114" s="75"/>
      <c r="D114" s="76"/>
      <c r="E114" s="76"/>
      <c r="F114" s="77"/>
      <c r="G114" s="64">
        <f>SUM(F104:F113)</f>
        <v>7631674</v>
      </c>
      <c r="I114" s="74" t="s">
        <v>162</v>
      </c>
      <c r="J114" s="75"/>
      <c r="K114" s="76"/>
      <c r="L114" s="76"/>
      <c r="M114" s="77"/>
      <c r="N114" s="64">
        <f>SUM(M104:M113)</f>
        <v>13169607</v>
      </c>
      <c r="P114" s="74" t="s">
        <v>162</v>
      </c>
      <c r="Q114" s="75"/>
      <c r="R114" s="76"/>
      <c r="S114" s="76"/>
      <c r="T114" s="77"/>
      <c r="U114" s="64">
        <f>SUM(T104:T113)</f>
        <v>15263346</v>
      </c>
      <c r="W114" s="74" t="s">
        <v>162</v>
      </c>
      <c r="X114" s="75"/>
      <c r="Y114" s="76"/>
      <c r="Z114" s="76"/>
      <c r="AA114" s="77"/>
      <c r="AB114" s="64">
        <f>SUM(AA104:AA113)</f>
        <v>17895475</v>
      </c>
      <c r="AD114" s="74" t="s">
        <v>162</v>
      </c>
      <c r="AE114" s="75"/>
      <c r="AF114" s="76"/>
      <c r="AG114" s="76"/>
      <c r="AH114" s="77"/>
      <c r="AI114" s="64">
        <f>SUM(AH104:AH113)</f>
        <v>22621343</v>
      </c>
      <c r="AK114" s="74" t="s">
        <v>162</v>
      </c>
      <c r="AL114" s="75"/>
      <c r="AM114" s="76"/>
      <c r="AN114" s="76"/>
      <c r="AO114" s="77"/>
      <c r="AP114" s="64">
        <f>SUM(AO104:AO113)</f>
        <v>22621343</v>
      </c>
    </row>
    <row r="115" spans="2:42" ht="13" thickBot="1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66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</row>
    <row r="116" spans="2:42">
      <c r="B116" s="44" t="s">
        <v>163</v>
      </c>
      <c r="C116" s="67"/>
      <c r="D116" s="45"/>
      <c r="E116" s="45"/>
      <c r="F116" s="45"/>
      <c r="G116" s="46"/>
      <c r="I116" s="44" t="s">
        <v>163</v>
      </c>
      <c r="J116" s="67"/>
      <c r="K116" s="45"/>
      <c r="L116" s="45"/>
      <c r="M116" s="45"/>
      <c r="N116" s="46"/>
      <c r="P116" s="44" t="s">
        <v>163</v>
      </c>
      <c r="Q116" s="67"/>
      <c r="R116" s="45"/>
      <c r="S116" s="45"/>
      <c r="T116" s="45"/>
      <c r="U116" s="46"/>
      <c r="W116" s="44" t="s">
        <v>163</v>
      </c>
      <c r="X116" s="67"/>
      <c r="Y116" s="45"/>
      <c r="Z116" s="45"/>
      <c r="AA116" s="45"/>
      <c r="AB116" s="46"/>
      <c r="AD116" s="44" t="s">
        <v>163</v>
      </c>
      <c r="AE116" s="67"/>
      <c r="AF116" s="45"/>
      <c r="AG116" s="45"/>
      <c r="AH116" s="45"/>
      <c r="AI116" s="46"/>
      <c r="AK116" s="44" t="s">
        <v>163</v>
      </c>
      <c r="AL116" s="67"/>
      <c r="AM116" s="45"/>
      <c r="AN116" s="45"/>
      <c r="AO116" s="45"/>
      <c r="AP116" s="46"/>
    </row>
    <row r="117" spans="2:42">
      <c r="B117" s="47" t="s">
        <v>150</v>
      </c>
      <c r="C117" s="68" t="s">
        <v>151</v>
      </c>
      <c r="D117" s="49" t="s">
        <v>72</v>
      </c>
      <c r="E117" s="49" t="s">
        <v>152</v>
      </c>
      <c r="F117" s="49" t="s">
        <v>74</v>
      </c>
      <c r="G117" s="50" t="s">
        <v>75</v>
      </c>
      <c r="I117" s="47" t="s">
        <v>150</v>
      </c>
      <c r="J117" s="68" t="s">
        <v>151</v>
      </c>
      <c r="K117" s="49" t="s">
        <v>72</v>
      </c>
      <c r="L117" s="49" t="s">
        <v>152</v>
      </c>
      <c r="M117" s="49" t="s">
        <v>74</v>
      </c>
      <c r="N117" s="50" t="s">
        <v>75</v>
      </c>
      <c r="P117" s="47" t="s">
        <v>150</v>
      </c>
      <c r="Q117" s="68" t="s">
        <v>151</v>
      </c>
      <c r="R117" s="49" t="s">
        <v>72</v>
      </c>
      <c r="S117" s="49" t="s">
        <v>152</v>
      </c>
      <c r="T117" s="49" t="s">
        <v>74</v>
      </c>
      <c r="U117" s="50" t="s">
        <v>75</v>
      </c>
      <c r="W117" s="47" t="s">
        <v>150</v>
      </c>
      <c r="X117" s="68" t="s">
        <v>151</v>
      </c>
      <c r="Y117" s="49" t="s">
        <v>72</v>
      </c>
      <c r="Z117" s="49" t="s">
        <v>152</v>
      </c>
      <c r="AA117" s="49" t="s">
        <v>74</v>
      </c>
      <c r="AB117" s="50" t="s">
        <v>75</v>
      </c>
      <c r="AD117" s="47" t="s">
        <v>150</v>
      </c>
      <c r="AE117" s="68" t="s">
        <v>151</v>
      </c>
      <c r="AF117" s="49" t="s">
        <v>72</v>
      </c>
      <c r="AG117" s="49" t="s">
        <v>152</v>
      </c>
      <c r="AH117" s="49" t="s">
        <v>74</v>
      </c>
      <c r="AI117" s="50" t="s">
        <v>75</v>
      </c>
      <c r="AK117" s="47" t="s">
        <v>150</v>
      </c>
      <c r="AL117" s="68" t="s">
        <v>151</v>
      </c>
      <c r="AM117" s="49" t="s">
        <v>72</v>
      </c>
      <c r="AN117" s="49" t="s">
        <v>152</v>
      </c>
      <c r="AO117" s="49" t="s">
        <v>74</v>
      </c>
      <c r="AP117" s="50" t="s">
        <v>75</v>
      </c>
    </row>
    <row r="118" spans="2:42">
      <c r="B118" s="51"/>
      <c r="C118" s="69"/>
      <c r="D118" s="53"/>
      <c r="E118" s="54"/>
      <c r="F118" s="54">
        <f t="shared" ref="F118:F129" si="12">IF(E118&lt;&gt;"",ROUND(C118*E118,0),0)</f>
        <v>0</v>
      </c>
      <c r="G118" s="70"/>
      <c r="I118" s="51"/>
      <c r="J118" s="69"/>
      <c r="K118" s="53"/>
      <c r="L118" s="54"/>
      <c r="M118" s="54">
        <f t="shared" ref="M118:M129" si="13">IF(L118&lt;&gt;"",ROUND(J118*L118,0),0)</f>
        <v>0</v>
      </c>
      <c r="N118" s="70"/>
      <c r="P118" s="51"/>
      <c r="Q118" s="69"/>
      <c r="R118" s="53"/>
      <c r="S118" s="54"/>
      <c r="T118" s="54">
        <f t="shared" ref="T118:T129" si="14">IF(S118&lt;&gt;"",ROUND(Q118*S118,0),0)</f>
        <v>0</v>
      </c>
      <c r="U118" s="70"/>
      <c r="W118" s="51" t="s">
        <v>164</v>
      </c>
      <c r="X118" s="69"/>
      <c r="Y118" s="53"/>
      <c r="Z118" s="54"/>
      <c r="AA118" s="54">
        <f t="shared" ref="AA118:AA129" si="15">IF(Z118&lt;&gt;"",ROUND(X118*Z118,0),0)</f>
        <v>0</v>
      </c>
      <c r="AB118" s="70"/>
      <c r="AD118" s="51"/>
      <c r="AE118" s="69"/>
      <c r="AF118" s="53"/>
      <c r="AG118" s="54"/>
      <c r="AH118" s="54">
        <f t="shared" ref="AH118:AH129" si="16">IF(AG118&lt;&gt;"",ROUND(AE118*AG118,0),0)</f>
        <v>0</v>
      </c>
      <c r="AI118" s="70"/>
      <c r="AK118" s="51"/>
      <c r="AL118" s="69"/>
      <c r="AM118" s="53"/>
      <c r="AN118" s="54"/>
      <c r="AO118" s="54">
        <f t="shared" ref="AO118:AO129" si="17">IF(AN118&lt;&gt;"",ROUND(AL118*AN118,0),0)</f>
        <v>0</v>
      </c>
      <c r="AP118" s="70"/>
    </row>
    <row r="119" spans="2:42">
      <c r="B119" s="51"/>
      <c r="C119" s="69"/>
      <c r="D119" s="53" t="s">
        <v>49</v>
      </c>
      <c r="E119" s="54" t="s">
        <v>49</v>
      </c>
      <c r="F119" s="54">
        <f t="shared" si="12"/>
        <v>0</v>
      </c>
      <c r="G119" s="70"/>
      <c r="I119" s="51"/>
      <c r="J119" s="69"/>
      <c r="K119" s="53" t="s">
        <v>49</v>
      </c>
      <c r="L119" s="54" t="s">
        <v>49</v>
      </c>
      <c r="M119" s="54">
        <f t="shared" si="13"/>
        <v>0</v>
      </c>
      <c r="N119" s="70"/>
      <c r="P119" s="51"/>
      <c r="Q119" s="69"/>
      <c r="R119" s="53"/>
      <c r="S119" s="54"/>
      <c r="T119" s="54">
        <f t="shared" si="14"/>
        <v>0</v>
      </c>
      <c r="U119" s="70"/>
      <c r="W119" s="51" t="s">
        <v>165</v>
      </c>
      <c r="X119" s="69"/>
      <c r="Y119" s="53" t="s">
        <v>166</v>
      </c>
      <c r="Z119" s="54">
        <v>792000</v>
      </c>
      <c r="AA119" s="54">
        <f t="shared" si="15"/>
        <v>0</v>
      </c>
      <c r="AB119" s="70"/>
      <c r="AD119" s="51"/>
      <c r="AE119" s="69"/>
      <c r="AF119" s="53" t="s">
        <v>49</v>
      </c>
      <c r="AG119" s="54" t="s">
        <v>49</v>
      </c>
      <c r="AH119" s="54">
        <f t="shared" si="16"/>
        <v>0</v>
      </c>
      <c r="AI119" s="70"/>
      <c r="AK119" s="51"/>
      <c r="AL119" s="69"/>
      <c r="AM119" s="53" t="s">
        <v>49</v>
      </c>
      <c r="AN119" s="54" t="s">
        <v>49</v>
      </c>
      <c r="AO119" s="54">
        <f t="shared" si="17"/>
        <v>0</v>
      </c>
      <c r="AP119" s="70"/>
    </row>
    <row r="120" spans="2:42">
      <c r="B120" s="51"/>
      <c r="C120" s="69"/>
      <c r="D120" s="53" t="s">
        <v>49</v>
      </c>
      <c r="E120" s="54" t="s">
        <v>49</v>
      </c>
      <c r="F120" s="54">
        <f t="shared" si="12"/>
        <v>0</v>
      </c>
      <c r="G120" s="70"/>
      <c r="I120" s="51"/>
      <c r="J120" s="69"/>
      <c r="K120" s="53" t="s">
        <v>49</v>
      </c>
      <c r="L120" s="54" t="s">
        <v>49</v>
      </c>
      <c r="M120" s="54">
        <f t="shared" si="13"/>
        <v>0</v>
      </c>
      <c r="N120" s="70"/>
      <c r="P120" s="51"/>
      <c r="Q120" s="69"/>
      <c r="R120" s="53"/>
      <c r="S120" s="54"/>
      <c r="T120" s="54">
        <f t="shared" si="14"/>
        <v>0</v>
      </c>
      <c r="U120" s="70"/>
      <c r="W120" s="51" t="s">
        <v>167</v>
      </c>
      <c r="X120" s="69"/>
      <c r="Y120" s="53" t="s">
        <v>166</v>
      </c>
      <c r="Z120" s="54">
        <v>540000</v>
      </c>
      <c r="AA120" s="54">
        <f t="shared" si="15"/>
        <v>0</v>
      </c>
      <c r="AB120" s="70"/>
      <c r="AD120" s="51"/>
      <c r="AE120" s="69"/>
      <c r="AF120" s="53" t="s">
        <v>49</v>
      </c>
      <c r="AG120" s="54" t="s">
        <v>49</v>
      </c>
      <c r="AH120" s="54">
        <f t="shared" si="16"/>
        <v>0</v>
      </c>
      <c r="AI120" s="70"/>
      <c r="AK120" s="51"/>
      <c r="AL120" s="69"/>
      <c r="AM120" s="53" t="s">
        <v>49</v>
      </c>
      <c r="AN120" s="54" t="s">
        <v>49</v>
      </c>
      <c r="AO120" s="54">
        <f t="shared" si="17"/>
        <v>0</v>
      </c>
      <c r="AP120" s="70"/>
    </row>
    <row r="121" spans="2:42">
      <c r="B121" s="51"/>
      <c r="C121" s="69"/>
      <c r="D121" s="53" t="s">
        <v>49</v>
      </c>
      <c r="E121" s="54" t="s">
        <v>49</v>
      </c>
      <c r="F121" s="54">
        <f t="shared" si="12"/>
        <v>0</v>
      </c>
      <c r="G121" s="70"/>
      <c r="I121" s="51"/>
      <c r="J121" s="69"/>
      <c r="K121" s="53" t="s">
        <v>49</v>
      </c>
      <c r="L121" s="54" t="s">
        <v>49</v>
      </c>
      <c r="M121" s="54">
        <f t="shared" si="13"/>
        <v>0</v>
      </c>
      <c r="N121" s="70"/>
      <c r="P121" s="51"/>
      <c r="Q121" s="69"/>
      <c r="R121" s="53"/>
      <c r="S121" s="54"/>
      <c r="T121" s="54">
        <f t="shared" si="14"/>
        <v>0</v>
      </c>
      <c r="U121" s="70"/>
      <c r="W121" s="51" t="s">
        <v>168</v>
      </c>
      <c r="X121" s="69"/>
      <c r="Y121" s="53" t="s">
        <v>169</v>
      </c>
      <c r="Z121" s="54">
        <v>75000</v>
      </c>
      <c r="AA121" s="54">
        <f t="shared" si="15"/>
        <v>0</v>
      </c>
      <c r="AB121" s="70"/>
      <c r="AD121" s="51"/>
      <c r="AE121" s="69"/>
      <c r="AF121" s="53" t="s">
        <v>49</v>
      </c>
      <c r="AG121" s="54" t="s">
        <v>49</v>
      </c>
      <c r="AH121" s="54">
        <f t="shared" si="16"/>
        <v>0</v>
      </c>
      <c r="AI121" s="70"/>
      <c r="AK121" s="51"/>
      <c r="AL121" s="69"/>
      <c r="AM121" s="53" t="s">
        <v>49</v>
      </c>
      <c r="AN121" s="54" t="s">
        <v>49</v>
      </c>
      <c r="AO121" s="54">
        <f t="shared" si="17"/>
        <v>0</v>
      </c>
      <c r="AP121" s="70"/>
    </row>
    <row r="122" spans="2:42">
      <c r="B122" s="51"/>
      <c r="C122" s="69"/>
      <c r="D122" s="53" t="s">
        <v>49</v>
      </c>
      <c r="E122" s="54" t="s">
        <v>49</v>
      </c>
      <c r="F122" s="54">
        <f t="shared" si="12"/>
        <v>0</v>
      </c>
      <c r="G122" s="70"/>
      <c r="I122" s="51"/>
      <c r="J122" s="69"/>
      <c r="K122" s="53" t="s">
        <v>49</v>
      </c>
      <c r="L122" s="54" t="s">
        <v>49</v>
      </c>
      <c r="M122" s="54">
        <f t="shared" si="13"/>
        <v>0</v>
      </c>
      <c r="N122" s="70"/>
      <c r="P122" s="51"/>
      <c r="Q122" s="69"/>
      <c r="R122" s="53"/>
      <c r="S122" s="54"/>
      <c r="T122" s="54">
        <f t="shared" si="14"/>
        <v>0</v>
      </c>
      <c r="U122" s="70"/>
      <c r="W122" s="51" t="s">
        <v>170</v>
      </c>
      <c r="X122" s="69"/>
      <c r="Y122" s="53" t="s">
        <v>166</v>
      </c>
      <c r="Z122" s="54">
        <v>156000</v>
      </c>
      <c r="AA122" s="54">
        <f t="shared" si="15"/>
        <v>0</v>
      </c>
      <c r="AB122" s="70"/>
      <c r="AD122" s="51"/>
      <c r="AE122" s="69"/>
      <c r="AF122" s="53" t="s">
        <v>49</v>
      </c>
      <c r="AG122" s="54" t="s">
        <v>49</v>
      </c>
      <c r="AH122" s="54">
        <f t="shared" si="16"/>
        <v>0</v>
      </c>
      <c r="AI122" s="70"/>
      <c r="AK122" s="51"/>
      <c r="AL122" s="69"/>
      <c r="AM122" s="53" t="s">
        <v>49</v>
      </c>
      <c r="AN122" s="54" t="s">
        <v>49</v>
      </c>
      <c r="AO122" s="54">
        <f t="shared" si="17"/>
        <v>0</v>
      </c>
      <c r="AP122" s="70"/>
    </row>
    <row r="123" spans="2:42">
      <c r="B123" s="51"/>
      <c r="C123" s="69"/>
      <c r="D123" s="53" t="s">
        <v>49</v>
      </c>
      <c r="E123" s="54" t="s">
        <v>49</v>
      </c>
      <c r="F123" s="54">
        <f t="shared" si="12"/>
        <v>0</v>
      </c>
      <c r="G123" s="70"/>
      <c r="I123" s="51"/>
      <c r="J123" s="69"/>
      <c r="K123" s="53" t="s">
        <v>49</v>
      </c>
      <c r="L123" s="54" t="s">
        <v>49</v>
      </c>
      <c r="M123" s="54">
        <f t="shared" si="13"/>
        <v>0</v>
      </c>
      <c r="N123" s="70"/>
      <c r="P123" s="51"/>
      <c r="Q123" s="69"/>
      <c r="R123" s="53"/>
      <c r="S123" s="54"/>
      <c r="T123" s="54">
        <f t="shared" si="14"/>
        <v>0</v>
      </c>
      <c r="U123" s="70"/>
      <c r="W123" s="51" t="s">
        <v>171</v>
      </c>
      <c r="X123" s="69"/>
      <c r="Y123" s="53" t="s">
        <v>166</v>
      </c>
      <c r="Z123" s="54">
        <v>100000</v>
      </c>
      <c r="AA123" s="54">
        <f t="shared" si="15"/>
        <v>0</v>
      </c>
      <c r="AB123" s="70"/>
      <c r="AD123" s="51"/>
      <c r="AE123" s="69"/>
      <c r="AF123" s="53" t="s">
        <v>49</v>
      </c>
      <c r="AG123" s="54" t="s">
        <v>49</v>
      </c>
      <c r="AH123" s="54">
        <f t="shared" si="16"/>
        <v>0</v>
      </c>
      <c r="AI123" s="70"/>
      <c r="AK123" s="51"/>
      <c r="AL123" s="69"/>
      <c r="AM123" s="53" t="s">
        <v>49</v>
      </c>
      <c r="AN123" s="54" t="s">
        <v>49</v>
      </c>
      <c r="AO123" s="54">
        <f t="shared" si="17"/>
        <v>0</v>
      </c>
      <c r="AP123" s="70"/>
    </row>
    <row r="124" spans="2:42">
      <c r="B124" s="51"/>
      <c r="C124" s="69"/>
      <c r="D124" s="53" t="s">
        <v>49</v>
      </c>
      <c r="E124" s="54" t="s">
        <v>49</v>
      </c>
      <c r="F124" s="54">
        <f t="shared" si="12"/>
        <v>0</v>
      </c>
      <c r="G124" s="70"/>
      <c r="I124" s="51"/>
      <c r="J124" s="69"/>
      <c r="K124" s="53" t="s">
        <v>49</v>
      </c>
      <c r="L124" s="54" t="s">
        <v>49</v>
      </c>
      <c r="M124" s="54">
        <f t="shared" si="13"/>
        <v>0</v>
      </c>
      <c r="N124" s="70"/>
      <c r="P124" s="51"/>
      <c r="Q124" s="69"/>
      <c r="R124" s="53"/>
      <c r="S124" s="54"/>
      <c r="T124" s="54">
        <f t="shared" si="14"/>
        <v>0</v>
      </c>
      <c r="U124" s="70"/>
      <c r="W124" s="51" t="s">
        <v>172</v>
      </c>
      <c r="X124" s="69"/>
      <c r="Y124" s="53" t="s">
        <v>173</v>
      </c>
      <c r="Z124" s="54">
        <v>0</v>
      </c>
      <c r="AA124" s="54">
        <f t="shared" si="15"/>
        <v>0</v>
      </c>
      <c r="AB124" s="70"/>
      <c r="AD124" s="51"/>
      <c r="AE124" s="69"/>
      <c r="AF124" s="53" t="s">
        <v>49</v>
      </c>
      <c r="AG124" s="54" t="s">
        <v>49</v>
      </c>
      <c r="AH124" s="54">
        <f t="shared" si="16"/>
        <v>0</v>
      </c>
      <c r="AI124" s="70"/>
      <c r="AK124" s="51"/>
      <c r="AL124" s="69"/>
      <c r="AM124" s="53" t="s">
        <v>49</v>
      </c>
      <c r="AN124" s="54" t="s">
        <v>49</v>
      </c>
      <c r="AO124" s="54">
        <f t="shared" si="17"/>
        <v>0</v>
      </c>
      <c r="AP124" s="70"/>
    </row>
    <row r="125" spans="2:42">
      <c r="B125" s="51"/>
      <c r="C125" s="69"/>
      <c r="D125" s="53" t="s">
        <v>49</v>
      </c>
      <c r="E125" s="54" t="s">
        <v>49</v>
      </c>
      <c r="F125" s="54">
        <f t="shared" si="12"/>
        <v>0</v>
      </c>
      <c r="G125" s="70"/>
      <c r="I125" s="51"/>
      <c r="J125" s="69"/>
      <c r="K125" s="53" t="s">
        <v>49</v>
      </c>
      <c r="L125" s="54" t="s">
        <v>49</v>
      </c>
      <c r="M125" s="54">
        <f t="shared" si="13"/>
        <v>0</v>
      </c>
      <c r="N125" s="70"/>
      <c r="P125" s="51"/>
      <c r="Q125" s="69"/>
      <c r="R125" s="53" t="s">
        <v>49</v>
      </c>
      <c r="S125" s="54" t="s">
        <v>49</v>
      </c>
      <c r="T125" s="54">
        <f t="shared" si="14"/>
        <v>0</v>
      </c>
      <c r="U125" s="70"/>
      <c r="W125" s="51"/>
      <c r="X125" s="69"/>
      <c r="Y125" s="53" t="s">
        <v>49</v>
      </c>
      <c r="Z125" s="54" t="s">
        <v>49</v>
      </c>
      <c r="AA125" s="54">
        <f t="shared" si="15"/>
        <v>0</v>
      </c>
      <c r="AB125" s="70"/>
      <c r="AD125" s="51"/>
      <c r="AE125" s="69"/>
      <c r="AF125" s="53" t="s">
        <v>49</v>
      </c>
      <c r="AG125" s="54" t="s">
        <v>49</v>
      </c>
      <c r="AH125" s="54">
        <f t="shared" si="16"/>
        <v>0</v>
      </c>
      <c r="AI125" s="70"/>
      <c r="AK125" s="51"/>
      <c r="AL125" s="69"/>
      <c r="AM125" s="53" t="s">
        <v>49</v>
      </c>
      <c r="AN125" s="54" t="s">
        <v>49</v>
      </c>
      <c r="AO125" s="54">
        <f t="shared" si="17"/>
        <v>0</v>
      </c>
      <c r="AP125" s="70"/>
    </row>
    <row r="126" spans="2:42">
      <c r="B126" s="51"/>
      <c r="C126" s="69"/>
      <c r="D126" s="53" t="s">
        <v>49</v>
      </c>
      <c r="E126" s="54" t="s">
        <v>49</v>
      </c>
      <c r="F126" s="54">
        <f t="shared" si="12"/>
        <v>0</v>
      </c>
      <c r="G126" s="70"/>
      <c r="I126" s="51"/>
      <c r="J126" s="69"/>
      <c r="K126" s="53" t="s">
        <v>49</v>
      </c>
      <c r="L126" s="54" t="s">
        <v>49</v>
      </c>
      <c r="M126" s="54">
        <f t="shared" si="13"/>
        <v>0</v>
      </c>
      <c r="N126" s="70"/>
      <c r="P126" s="51"/>
      <c r="Q126" s="69"/>
      <c r="R126" s="53" t="s">
        <v>49</v>
      </c>
      <c r="S126" s="54" t="s">
        <v>49</v>
      </c>
      <c r="T126" s="54">
        <f t="shared" si="14"/>
        <v>0</v>
      </c>
      <c r="U126" s="70"/>
      <c r="W126" s="51"/>
      <c r="X126" s="69"/>
      <c r="Y126" s="53" t="s">
        <v>49</v>
      </c>
      <c r="Z126" s="54" t="s">
        <v>49</v>
      </c>
      <c r="AA126" s="54">
        <f t="shared" si="15"/>
        <v>0</v>
      </c>
      <c r="AB126" s="70"/>
      <c r="AD126" s="51"/>
      <c r="AE126" s="69"/>
      <c r="AF126" s="53" t="s">
        <v>49</v>
      </c>
      <c r="AG126" s="54" t="s">
        <v>49</v>
      </c>
      <c r="AH126" s="54">
        <f t="shared" si="16"/>
        <v>0</v>
      </c>
      <c r="AI126" s="70"/>
      <c r="AK126" s="51"/>
      <c r="AL126" s="69"/>
      <c r="AM126" s="53" t="s">
        <v>49</v>
      </c>
      <c r="AN126" s="54" t="s">
        <v>49</v>
      </c>
      <c r="AO126" s="54">
        <f t="shared" si="17"/>
        <v>0</v>
      </c>
      <c r="AP126" s="70"/>
    </row>
    <row r="127" spans="2:42">
      <c r="B127" s="51"/>
      <c r="C127" s="69"/>
      <c r="D127" s="53" t="s">
        <v>49</v>
      </c>
      <c r="E127" s="54" t="s">
        <v>49</v>
      </c>
      <c r="F127" s="54">
        <f t="shared" si="12"/>
        <v>0</v>
      </c>
      <c r="G127" s="70"/>
      <c r="I127" s="51"/>
      <c r="J127" s="69"/>
      <c r="K127" s="53" t="s">
        <v>49</v>
      </c>
      <c r="L127" s="54" t="s">
        <v>49</v>
      </c>
      <c r="M127" s="54">
        <f t="shared" si="13"/>
        <v>0</v>
      </c>
      <c r="N127" s="70"/>
      <c r="P127" s="51"/>
      <c r="Q127" s="69"/>
      <c r="R127" s="53" t="s">
        <v>49</v>
      </c>
      <c r="S127" s="54" t="s">
        <v>49</v>
      </c>
      <c r="T127" s="54">
        <f t="shared" si="14"/>
        <v>0</v>
      </c>
      <c r="U127" s="70"/>
      <c r="W127" s="51"/>
      <c r="X127" s="69"/>
      <c r="Y127" s="53" t="s">
        <v>49</v>
      </c>
      <c r="Z127" s="54" t="s">
        <v>49</v>
      </c>
      <c r="AA127" s="54">
        <f t="shared" si="15"/>
        <v>0</v>
      </c>
      <c r="AB127" s="70"/>
      <c r="AD127" s="51"/>
      <c r="AE127" s="69"/>
      <c r="AF127" s="53" t="s">
        <v>49</v>
      </c>
      <c r="AG127" s="54" t="s">
        <v>49</v>
      </c>
      <c r="AH127" s="54">
        <f t="shared" si="16"/>
        <v>0</v>
      </c>
      <c r="AI127" s="70"/>
      <c r="AK127" s="51"/>
      <c r="AL127" s="69"/>
      <c r="AM127" s="53" t="s">
        <v>49</v>
      </c>
      <c r="AN127" s="54" t="s">
        <v>49</v>
      </c>
      <c r="AO127" s="54">
        <f t="shared" si="17"/>
        <v>0</v>
      </c>
      <c r="AP127" s="70"/>
    </row>
    <row r="128" spans="2:42">
      <c r="B128" s="51"/>
      <c r="C128" s="69"/>
      <c r="D128" s="53" t="s">
        <v>49</v>
      </c>
      <c r="E128" s="54" t="s">
        <v>49</v>
      </c>
      <c r="F128" s="54">
        <f t="shared" si="12"/>
        <v>0</v>
      </c>
      <c r="G128" s="70"/>
      <c r="I128" s="51"/>
      <c r="J128" s="69"/>
      <c r="K128" s="53" t="s">
        <v>49</v>
      </c>
      <c r="L128" s="54" t="s">
        <v>49</v>
      </c>
      <c r="M128" s="54">
        <f t="shared" si="13"/>
        <v>0</v>
      </c>
      <c r="N128" s="70"/>
      <c r="P128" s="51"/>
      <c r="Q128" s="69"/>
      <c r="R128" s="53" t="s">
        <v>49</v>
      </c>
      <c r="S128" s="54" t="s">
        <v>49</v>
      </c>
      <c r="T128" s="54">
        <f t="shared" si="14"/>
        <v>0</v>
      </c>
      <c r="U128" s="70"/>
      <c r="W128" s="51"/>
      <c r="X128" s="69"/>
      <c r="Y128" s="53" t="s">
        <v>49</v>
      </c>
      <c r="Z128" s="54" t="s">
        <v>49</v>
      </c>
      <c r="AA128" s="54">
        <f t="shared" si="15"/>
        <v>0</v>
      </c>
      <c r="AB128" s="70"/>
      <c r="AD128" s="51"/>
      <c r="AE128" s="69"/>
      <c r="AF128" s="53" t="s">
        <v>49</v>
      </c>
      <c r="AG128" s="54" t="s">
        <v>49</v>
      </c>
      <c r="AH128" s="54">
        <f t="shared" si="16"/>
        <v>0</v>
      </c>
      <c r="AI128" s="70"/>
      <c r="AK128" s="51"/>
      <c r="AL128" s="69"/>
      <c r="AM128" s="53" t="s">
        <v>49</v>
      </c>
      <c r="AN128" s="54" t="s">
        <v>49</v>
      </c>
      <c r="AO128" s="54">
        <f t="shared" si="17"/>
        <v>0</v>
      </c>
      <c r="AP128" s="70"/>
    </row>
    <row r="129" spans="2:42">
      <c r="B129" s="56"/>
      <c r="C129" s="72"/>
      <c r="D129" s="49" t="s">
        <v>49</v>
      </c>
      <c r="E129" s="73" t="s">
        <v>49</v>
      </c>
      <c r="F129" s="73">
        <f t="shared" si="12"/>
        <v>0</v>
      </c>
      <c r="G129" s="59"/>
      <c r="I129" s="56"/>
      <c r="J129" s="72"/>
      <c r="K129" s="49" t="s">
        <v>49</v>
      </c>
      <c r="L129" s="73" t="s">
        <v>49</v>
      </c>
      <c r="M129" s="73">
        <f t="shared" si="13"/>
        <v>0</v>
      </c>
      <c r="N129" s="59"/>
      <c r="P129" s="56"/>
      <c r="Q129" s="72"/>
      <c r="R129" s="49" t="s">
        <v>49</v>
      </c>
      <c r="S129" s="73" t="s">
        <v>49</v>
      </c>
      <c r="T129" s="73">
        <f t="shared" si="14"/>
        <v>0</v>
      </c>
      <c r="U129" s="59"/>
      <c r="W129" s="56"/>
      <c r="X129" s="72"/>
      <c r="Y129" s="49" t="s">
        <v>49</v>
      </c>
      <c r="Z129" s="73" t="s">
        <v>49</v>
      </c>
      <c r="AA129" s="73">
        <f t="shared" si="15"/>
        <v>0</v>
      </c>
      <c r="AB129" s="59"/>
      <c r="AD129" s="56"/>
      <c r="AE129" s="72"/>
      <c r="AF129" s="49" t="s">
        <v>49</v>
      </c>
      <c r="AG129" s="73" t="s">
        <v>49</v>
      </c>
      <c r="AH129" s="73">
        <f t="shared" si="16"/>
        <v>0</v>
      </c>
      <c r="AI129" s="59"/>
      <c r="AK129" s="56"/>
      <c r="AL129" s="72"/>
      <c r="AM129" s="49" t="s">
        <v>49</v>
      </c>
      <c r="AN129" s="73" t="s">
        <v>49</v>
      </c>
      <c r="AO129" s="73">
        <f t="shared" si="17"/>
        <v>0</v>
      </c>
      <c r="AP129" s="59"/>
    </row>
    <row r="130" spans="2:42" ht="13" thickBot="1">
      <c r="B130" s="74" t="s">
        <v>162</v>
      </c>
      <c r="C130" s="75"/>
      <c r="D130" s="76"/>
      <c r="E130" s="76"/>
      <c r="F130" s="77"/>
      <c r="G130" s="64">
        <f>SUM(F118:F129)</f>
        <v>0</v>
      </c>
      <c r="I130" s="74" t="s">
        <v>162</v>
      </c>
      <c r="J130" s="75"/>
      <c r="K130" s="76"/>
      <c r="L130" s="76"/>
      <c r="M130" s="77"/>
      <c r="N130" s="64">
        <f>SUM(M118:M129)</f>
        <v>0</v>
      </c>
      <c r="P130" s="74" t="s">
        <v>162</v>
      </c>
      <c r="Q130" s="75"/>
      <c r="R130" s="76"/>
      <c r="S130" s="76"/>
      <c r="T130" s="77"/>
      <c r="U130" s="64">
        <f>SUM(T118:T129)</f>
        <v>0</v>
      </c>
      <c r="W130" s="74" t="s">
        <v>162</v>
      </c>
      <c r="X130" s="75"/>
      <c r="Y130" s="76"/>
      <c r="Z130" s="76"/>
      <c r="AA130" s="77"/>
      <c r="AB130" s="64">
        <f>SUM(AA118:AA129)</f>
        <v>0</v>
      </c>
      <c r="AD130" s="74" t="s">
        <v>162</v>
      </c>
      <c r="AE130" s="75"/>
      <c r="AF130" s="76"/>
      <c r="AG130" s="76"/>
      <c r="AH130" s="77"/>
      <c r="AI130" s="64">
        <f>SUM(AH118:AH129)</f>
        <v>0</v>
      </c>
      <c r="AK130" s="74" t="s">
        <v>162</v>
      </c>
      <c r="AL130" s="75"/>
      <c r="AM130" s="76"/>
      <c r="AN130" s="76"/>
      <c r="AO130" s="77"/>
      <c r="AP130" s="64">
        <f>SUM(AO118:AO129)</f>
        <v>0</v>
      </c>
    </row>
    <row r="131" spans="2:42" ht="13" thickBot="1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81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</row>
    <row r="132" spans="2:42">
      <c r="B132" s="44" t="s">
        <v>174</v>
      </c>
      <c r="C132" s="67"/>
      <c r="D132" s="45"/>
      <c r="E132" s="45"/>
      <c r="F132" s="45"/>
      <c r="G132" s="46"/>
      <c r="I132" s="44" t="s">
        <v>174</v>
      </c>
      <c r="J132" s="67"/>
      <c r="K132" s="45"/>
      <c r="L132" s="45"/>
      <c r="M132" s="45"/>
      <c r="N132" s="46"/>
      <c r="P132" s="44" t="s">
        <v>174</v>
      </c>
      <c r="Q132" s="67"/>
      <c r="R132" s="45"/>
      <c r="S132" s="45"/>
      <c r="T132" s="45"/>
      <c r="U132" s="46"/>
      <c r="W132" s="44" t="s">
        <v>174</v>
      </c>
      <c r="X132" s="67"/>
      <c r="Y132" s="45"/>
      <c r="Z132" s="45"/>
      <c r="AA132" s="45"/>
      <c r="AB132" s="46"/>
      <c r="AD132" s="44" t="s">
        <v>174</v>
      </c>
      <c r="AE132" s="67"/>
      <c r="AF132" s="45"/>
      <c r="AG132" s="45"/>
      <c r="AH132" s="45"/>
      <c r="AI132" s="46"/>
      <c r="AK132" s="44" t="s">
        <v>174</v>
      </c>
      <c r="AL132" s="67"/>
      <c r="AM132" s="45"/>
      <c r="AN132" s="45"/>
      <c r="AO132" s="45"/>
      <c r="AP132" s="46"/>
    </row>
    <row r="133" spans="2:42">
      <c r="B133" s="47" t="s">
        <v>70</v>
      </c>
      <c r="C133" s="68" t="s">
        <v>175</v>
      </c>
      <c r="D133" s="49" t="s">
        <v>176</v>
      </c>
      <c r="E133" s="49" t="s">
        <v>151</v>
      </c>
      <c r="F133" s="49" t="s">
        <v>74</v>
      </c>
      <c r="G133" s="50" t="s">
        <v>75</v>
      </c>
      <c r="I133" s="47" t="s">
        <v>70</v>
      </c>
      <c r="J133" s="68" t="s">
        <v>175</v>
      </c>
      <c r="K133" s="49" t="s">
        <v>176</v>
      </c>
      <c r="L133" s="49" t="s">
        <v>151</v>
      </c>
      <c r="M133" s="49" t="s">
        <v>74</v>
      </c>
      <c r="N133" s="50" t="s">
        <v>75</v>
      </c>
      <c r="P133" s="47" t="s">
        <v>70</v>
      </c>
      <c r="Q133" s="68" t="s">
        <v>175</v>
      </c>
      <c r="R133" s="49" t="s">
        <v>176</v>
      </c>
      <c r="S133" s="49" t="s">
        <v>151</v>
      </c>
      <c r="T133" s="49" t="s">
        <v>74</v>
      </c>
      <c r="U133" s="50" t="s">
        <v>75</v>
      </c>
      <c r="W133" s="47" t="s">
        <v>70</v>
      </c>
      <c r="X133" s="68" t="s">
        <v>175</v>
      </c>
      <c r="Y133" s="49" t="s">
        <v>176</v>
      </c>
      <c r="Z133" s="49" t="s">
        <v>151</v>
      </c>
      <c r="AA133" s="49" t="s">
        <v>74</v>
      </c>
      <c r="AB133" s="50" t="s">
        <v>75</v>
      </c>
      <c r="AD133" s="47" t="s">
        <v>70</v>
      </c>
      <c r="AE133" s="68" t="s">
        <v>175</v>
      </c>
      <c r="AF133" s="49" t="s">
        <v>176</v>
      </c>
      <c r="AG133" s="49" t="s">
        <v>151</v>
      </c>
      <c r="AH133" s="49" t="s">
        <v>74</v>
      </c>
      <c r="AI133" s="50" t="s">
        <v>75</v>
      </c>
      <c r="AK133" s="47" t="s">
        <v>70</v>
      </c>
      <c r="AL133" s="68" t="s">
        <v>175</v>
      </c>
      <c r="AM133" s="49" t="s">
        <v>176</v>
      </c>
      <c r="AN133" s="49" t="s">
        <v>151</v>
      </c>
      <c r="AO133" s="49" t="s">
        <v>74</v>
      </c>
      <c r="AP133" s="50" t="s">
        <v>75</v>
      </c>
    </row>
    <row r="134" spans="2:42">
      <c r="B134" s="51" t="s">
        <v>177</v>
      </c>
      <c r="C134" s="82">
        <v>469811.57183333335</v>
      </c>
      <c r="D134" s="82"/>
      <c r="E134" s="83">
        <v>5</v>
      </c>
      <c r="F134" s="54">
        <f t="shared" ref="F134:F143" si="18">IF(C134&lt;&gt;"",ROUND((C134+D134)*E134,0),0)</f>
        <v>2349058</v>
      </c>
      <c r="G134" s="70"/>
      <c r="I134" s="51" t="s">
        <v>177</v>
      </c>
      <c r="J134" s="82">
        <v>469811.57183333335</v>
      </c>
      <c r="K134" s="82"/>
      <c r="L134" s="83">
        <v>10</v>
      </c>
      <c r="M134" s="54">
        <f t="shared" ref="M134:M143" si="19">IF(J134&lt;&gt;"",ROUND((J134+K134)*L134,0),0)</f>
        <v>4698116</v>
      </c>
      <c r="N134" s="70"/>
      <c r="P134" s="51" t="s">
        <v>177</v>
      </c>
      <c r="Q134" s="82">
        <v>469811.57183333335</v>
      </c>
      <c r="R134" s="82"/>
      <c r="S134" s="83">
        <v>10</v>
      </c>
      <c r="T134" s="54">
        <f t="shared" ref="T134:T143" si="20">IF(Q134&lt;&gt;"",ROUND((Q134+R134)*S134,0),0)</f>
        <v>4698116</v>
      </c>
      <c r="U134" s="70"/>
      <c r="W134" s="51" t="s">
        <v>177</v>
      </c>
      <c r="X134" s="96">
        <v>469811.57183333335</v>
      </c>
      <c r="Y134" s="96"/>
      <c r="Z134" s="83">
        <v>20</v>
      </c>
      <c r="AA134" s="54">
        <f t="shared" ref="AA134:AA143" si="21">IF(X134&lt;&gt;"",ROUND((X134+Y134)*Z134,0),0)</f>
        <v>9396231</v>
      </c>
      <c r="AB134" s="70"/>
      <c r="AD134" s="51" t="s">
        <v>177</v>
      </c>
      <c r="AE134" s="82">
        <v>469811.57183333335</v>
      </c>
      <c r="AF134" s="82"/>
      <c r="AG134" s="190">
        <v>30</v>
      </c>
      <c r="AH134" s="54">
        <f t="shared" ref="AH134:AH143" si="22">IF(AE134&lt;&gt;"",ROUND((AE134+AF134)*AG134,0),0)</f>
        <v>14094347</v>
      </c>
      <c r="AI134" s="70"/>
      <c r="AK134" s="51" t="s">
        <v>177</v>
      </c>
      <c r="AL134" s="82">
        <v>469811.57183333335</v>
      </c>
      <c r="AM134" s="82"/>
      <c r="AN134" s="83">
        <v>30</v>
      </c>
      <c r="AO134" s="54">
        <f t="shared" ref="AO134:AO143" si="23">IF(AL134&lt;&gt;"",ROUND((AL134+AM134)*AN134,0),0)</f>
        <v>14094347</v>
      </c>
      <c r="AP134" s="70"/>
    </row>
    <row r="135" spans="2:42">
      <c r="B135" s="51" t="s">
        <v>178</v>
      </c>
      <c r="C135" s="82">
        <v>665514.70799999998</v>
      </c>
      <c r="D135" s="71"/>
      <c r="E135" s="83">
        <v>5</v>
      </c>
      <c r="F135" s="54">
        <f t="shared" si="18"/>
        <v>3327574</v>
      </c>
      <c r="G135" s="70"/>
      <c r="I135" s="51" t="s">
        <v>178</v>
      </c>
      <c r="J135" s="82">
        <v>665514.70799999998</v>
      </c>
      <c r="K135" s="71"/>
      <c r="L135" s="83">
        <v>10</v>
      </c>
      <c r="M135" s="54">
        <f t="shared" si="19"/>
        <v>6655147</v>
      </c>
      <c r="N135" s="70"/>
      <c r="P135" s="51" t="s">
        <v>178</v>
      </c>
      <c r="Q135" s="82">
        <v>665514.70799999998</v>
      </c>
      <c r="R135" s="71"/>
      <c r="S135" s="83">
        <v>10</v>
      </c>
      <c r="T135" s="54">
        <f t="shared" si="20"/>
        <v>6655147</v>
      </c>
      <c r="U135" s="70"/>
      <c r="W135" s="51" t="s">
        <v>178</v>
      </c>
      <c r="X135" s="96">
        <v>665514.70799999998</v>
      </c>
      <c r="Y135" s="97"/>
      <c r="Z135" s="83">
        <v>20</v>
      </c>
      <c r="AA135" s="54">
        <f t="shared" si="21"/>
        <v>13310294</v>
      </c>
      <c r="AB135" s="70"/>
      <c r="AD135" s="51" t="s">
        <v>178</v>
      </c>
      <c r="AE135" s="82">
        <v>665514.70799999998</v>
      </c>
      <c r="AF135" s="71"/>
      <c r="AG135" s="190">
        <v>30</v>
      </c>
      <c r="AH135" s="54">
        <f t="shared" si="22"/>
        <v>19965441</v>
      </c>
      <c r="AI135" s="70"/>
      <c r="AK135" s="51" t="s">
        <v>178</v>
      </c>
      <c r="AL135" s="82">
        <v>665514.70799999998</v>
      </c>
      <c r="AM135" s="71"/>
      <c r="AN135" s="83">
        <v>30</v>
      </c>
      <c r="AO135" s="54">
        <f t="shared" si="23"/>
        <v>19965441</v>
      </c>
      <c r="AP135" s="70"/>
    </row>
    <row r="136" spans="2:42">
      <c r="B136" s="51" t="s">
        <v>179</v>
      </c>
      <c r="C136" s="82">
        <v>469811.57183333335</v>
      </c>
      <c r="D136" s="71"/>
      <c r="E136" s="83">
        <v>5</v>
      </c>
      <c r="F136" s="54">
        <f t="shared" si="18"/>
        <v>2349058</v>
      </c>
      <c r="G136" s="70"/>
      <c r="I136" s="51" t="s">
        <v>179</v>
      </c>
      <c r="J136" s="82">
        <v>469811.57183333335</v>
      </c>
      <c r="K136" s="71"/>
      <c r="L136" s="83">
        <v>10</v>
      </c>
      <c r="M136" s="54">
        <f t="shared" si="19"/>
        <v>4698116</v>
      </c>
      <c r="N136" s="70"/>
      <c r="P136" s="51" t="s">
        <v>179</v>
      </c>
      <c r="Q136" s="82">
        <v>469811.57183333335</v>
      </c>
      <c r="R136" s="71"/>
      <c r="S136" s="83">
        <v>10</v>
      </c>
      <c r="T136" s="54">
        <f t="shared" si="20"/>
        <v>4698116</v>
      </c>
      <c r="U136" s="70"/>
      <c r="W136" s="51" t="s">
        <v>179</v>
      </c>
      <c r="X136" s="96">
        <v>469811.57183333335</v>
      </c>
      <c r="Y136" s="97"/>
      <c r="Z136" s="83">
        <v>20</v>
      </c>
      <c r="AA136" s="54">
        <f t="shared" si="21"/>
        <v>9396231</v>
      </c>
      <c r="AB136" s="70"/>
      <c r="AD136" s="51" t="s">
        <v>179</v>
      </c>
      <c r="AE136" s="82">
        <v>469811.57183333335</v>
      </c>
      <c r="AF136" s="71"/>
      <c r="AG136" s="190">
        <v>30</v>
      </c>
      <c r="AH136" s="54">
        <f t="shared" si="22"/>
        <v>14094347</v>
      </c>
      <c r="AI136" s="70"/>
      <c r="AK136" s="51" t="s">
        <v>179</v>
      </c>
      <c r="AL136" s="82">
        <v>469811.57183333335</v>
      </c>
      <c r="AM136" s="71"/>
      <c r="AN136" s="83">
        <v>30</v>
      </c>
      <c r="AO136" s="54">
        <f t="shared" si="23"/>
        <v>14094347</v>
      </c>
      <c r="AP136" s="70"/>
    </row>
    <row r="137" spans="2:42">
      <c r="B137" s="51" t="s">
        <v>180</v>
      </c>
      <c r="C137" s="82">
        <v>176256.86783333335</v>
      </c>
      <c r="D137" s="71"/>
      <c r="E137" s="83">
        <v>5</v>
      </c>
      <c r="F137" s="54">
        <f t="shared" si="18"/>
        <v>881284</v>
      </c>
      <c r="G137" s="70"/>
      <c r="I137" s="51" t="s">
        <v>180</v>
      </c>
      <c r="J137" s="82">
        <v>176256.86783333335</v>
      </c>
      <c r="K137" s="71"/>
      <c r="L137" s="83">
        <v>10</v>
      </c>
      <c r="M137" s="54">
        <f t="shared" si="19"/>
        <v>1762569</v>
      </c>
      <c r="N137" s="70"/>
      <c r="P137" s="51" t="s">
        <v>180</v>
      </c>
      <c r="Q137" s="82">
        <v>176256.86783333335</v>
      </c>
      <c r="R137" s="71"/>
      <c r="S137" s="83">
        <v>10</v>
      </c>
      <c r="T137" s="54">
        <f t="shared" si="20"/>
        <v>1762569</v>
      </c>
      <c r="U137" s="70"/>
      <c r="W137" s="51" t="s">
        <v>180</v>
      </c>
      <c r="X137" s="96">
        <v>176256.86783333335</v>
      </c>
      <c r="Y137" s="97"/>
      <c r="Z137" s="83">
        <v>20</v>
      </c>
      <c r="AA137" s="54">
        <f t="shared" si="21"/>
        <v>3525137</v>
      </c>
      <c r="AB137" s="70"/>
      <c r="AD137" s="51" t="s">
        <v>180</v>
      </c>
      <c r="AE137" s="82">
        <v>176256.86783333335</v>
      </c>
      <c r="AF137" s="71"/>
      <c r="AG137" s="190">
        <v>30</v>
      </c>
      <c r="AH137" s="54">
        <f t="shared" si="22"/>
        <v>5287706</v>
      </c>
      <c r="AI137" s="70"/>
      <c r="AK137" s="51" t="s">
        <v>180</v>
      </c>
      <c r="AL137" s="82">
        <v>176256.86783333335</v>
      </c>
      <c r="AM137" s="71"/>
      <c r="AN137" s="83">
        <v>30</v>
      </c>
      <c r="AO137" s="54">
        <f t="shared" si="23"/>
        <v>5287706</v>
      </c>
      <c r="AP137" s="70"/>
    </row>
    <row r="138" spans="2:42">
      <c r="B138" s="51" t="s">
        <v>181</v>
      </c>
      <c r="C138" s="82">
        <v>1448327.2521666668</v>
      </c>
      <c r="D138" s="71"/>
      <c r="E138" s="83">
        <v>5</v>
      </c>
      <c r="F138" s="54">
        <f t="shared" si="18"/>
        <v>7241636</v>
      </c>
      <c r="G138" s="70"/>
      <c r="I138" s="51" t="s">
        <v>181</v>
      </c>
      <c r="J138" s="82">
        <v>1448327.2521666668</v>
      </c>
      <c r="K138" s="71"/>
      <c r="L138" s="83">
        <v>5</v>
      </c>
      <c r="M138" s="54">
        <f t="shared" si="19"/>
        <v>7241636</v>
      </c>
      <c r="N138" s="70"/>
      <c r="P138" s="51" t="s">
        <v>181</v>
      </c>
      <c r="Q138" s="82">
        <v>1448327.2521666668</v>
      </c>
      <c r="R138" s="71"/>
      <c r="S138" s="83">
        <v>10</v>
      </c>
      <c r="T138" s="54">
        <f t="shared" si="20"/>
        <v>14483273</v>
      </c>
      <c r="U138" s="70"/>
      <c r="W138" s="51" t="s">
        <v>181</v>
      </c>
      <c r="X138" s="96">
        <v>1448327.2521666668</v>
      </c>
      <c r="Y138" s="97"/>
      <c r="Z138" s="83">
        <v>5</v>
      </c>
      <c r="AA138" s="54">
        <f t="shared" si="21"/>
        <v>7241636</v>
      </c>
      <c r="AB138" s="70"/>
      <c r="AD138" s="51" t="s">
        <v>181</v>
      </c>
      <c r="AE138" s="96">
        <v>1448327.2521666668</v>
      </c>
      <c r="AF138" s="71"/>
      <c r="AG138" s="190">
        <v>5</v>
      </c>
      <c r="AH138" s="54">
        <f t="shared" si="22"/>
        <v>7241636</v>
      </c>
      <c r="AI138" s="70"/>
      <c r="AK138" s="51" t="s">
        <v>181</v>
      </c>
      <c r="AL138" s="96">
        <v>1448327.2521666668</v>
      </c>
      <c r="AM138" s="71"/>
      <c r="AN138" s="83">
        <v>5</v>
      </c>
      <c r="AO138" s="54">
        <f t="shared" si="23"/>
        <v>7241636</v>
      </c>
      <c r="AP138" s="70"/>
    </row>
    <row r="139" spans="2:42">
      <c r="B139" s="51" t="s">
        <v>182</v>
      </c>
      <c r="C139" s="82">
        <v>567663.14016666659</v>
      </c>
      <c r="D139" s="71"/>
      <c r="E139" s="83">
        <v>5</v>
      </c>
      <c r="F139" s="54">
        <f t="shared" si="18"/>
        <v>2838316</v>
      </c>
      <c r="G139" s="70"/>
      <c r="I139" s="51" t="s">
        <v>182</v>
      </c>
      <c r="J139" s="82">
        <v>567663.14016666659</v>
      </c>
      <c r="K139" s="71"/>
      <c r="L139" s="83">
        <v>5</v>
      </c>
      <c r="M139" s="54">
        <f t="shared" si="19"/>
        <v>2838316</v>
      </c>
      <c r="N139" s="70"/>
      <c r="P139" s="51" t="s">
        <v>182</v>
      </c>
      <c r="Q139" s="82">
        <v>567663.14016666659</v>
      </c>
      <c r="R139" s="71"/>
      <c r="S139" s="83">
        <v>5</v>
      </c>
      <c r="T139" s="54">
        <f t="shared" si="20"/>
        <v>2838316</v>
      </c>
      <c r="U139" s="70"/>
      <c r="W139" s="51" t="s">
        <v>182</v>
      </c>
      <c r="X139" s="96">
        <v>567663.14016666659</v>
      </c>
      <c r="Y139" s="97"/>
      <c r="Z139" s="83">
        <v>5</v>
      </c>
      <c r="AA139" s="54">
        <f t="shared" si="21"/>
        <v>2838316</v>
      </c>
      <c r="AB139" s="70"/>
      <c r="AD139" s="51" t="s">
        <v>182</v>
      </c>
      <c r="AE139" s="82">
        <v>567663.14016666659</v>
      </c>
      <c r="AF139" s="71"/>
      <c r="AG139" s="190">
        <v>5</v>
      </c>
      <c r="AH139" s="54">
        <f t="shared" si="22"/>
        <v>2838316</v>
      </c>
      <c r="AI139" s="70"/>
      <c r="AK139" s="51" t="s">
        <v>182</v>
      </c>
      <c r="AL139" s="82">
        <v>567663.14016666659</v>
      </c>
      <c r="AM139" s="71"/>
      <c r="AN139" s="83">
        <v>5</v>
      </c>
      <c r="AO139" s="54">
        <f t="shared" si="23"/>
        <v>2838316</v>
      </c>
      <c r="AP139" s="70"/>
    </row>
    <row r="140" spans="2:42">
      <c r="B140" s="51" t="s">
        <v>183</v>
      </c>
      <c r="C140" s="82">
        <v>567663.14016666659</v>
      </c>
      <c r="D140" s="71"/>
      <c r="E140" s="83">
        <v>5</v>
      </c>
      <c r="F140" s="54">
        <f t="shared" si="18"/>
        <v>2838316</v>
      </c>
      <c r="G140" s="70"/>
      <c r="I140" s="51" t="s">
        <v>183</v>
      </c>
      <c r="J140" s="82">
        <v>567663.14016666659</v>
      </c>
      <c r="K140" s="71"/>
      <c r="L140" s="83">
        <v>5</v>
      </c>
      <c r="M140" s="54">
        <f t="shared" si="19"/>
        <v>2838316</v>
      </c>
      <c r="N140" s="70"/>
      <c r="P140" s="51" t="s">
        <v>183</v>
      </c>
      <c r="Q140" s="82">
        <v>567663.14016666659</v>
      </c>
      <c r="R140" s="71"/>
      <c r="S140" s="83">
        <v>5</v>
      </c>
      <c r="T140" s="54">
        <f t="shared" si="20"/>
        <v>2838316</v>
      </c>
      <c r="U140" s="70"/>
      <c r="W140" s="51" t="s">
        <v>183</v>
      </c>
      <c r="X140" s="96">
        <v>567663.14016666659</v>
      </c>
      <c r="Y140" s="97"/>
      <c r="Z140" s="83">
        <v>5</v>
      </c>
      <c r="AA140" s="54">
        <f t="shared" si="21"/>
        <v>2838316</v>
      </c>
      <c r="AB140" s="70"/>
      <c r="AD140" s="51" t="s">
        <v>183</v>
      </c>
      <c r="AE140" s="82">
        <v>567663.14016666659</v>
      </c>
      <c r="AF140" s="71"/>
      <c r="AG140" s="190">
        <v>5</v>
      </c>
      <c r="AH140" s="54">
        <f t="shared" si="22"/>
        <v>2838316</v>
      </c>
      <c r="AI140" s="70"/>
      <c r="AK140" s="51" t="s">
        <v>183</v>
      </c>
      <c r="AL140" s="82">
        <v>567663.14016666659</v>
      </c>
      <c r="AM140" s="71"/>
      <c r="AN140" s="83">
        <v>5</v>
      </c>
      <c r="AO140" s="54">
        <f t="shared" si="23"/>
        <v>2838316</v>
      </c>
      <c r="AP140" s="70"/>
    </row>
    <row r="141" spans="2:42">
      <c r="B141" s="78" t="s">
        <v>184</v>
      </c>
      <c r="C141" s="82">
        <v>665514.70799999998</v>
      </c>
      <c r="D141" s="79"/>
      <c r="E141" s="84">
        <v>2</v>
      </c>
      <c r="F141" s="54">
        <f t="shared" si="18"/>
        <v>1331029</v>
      </c>
      <c r="G141" s="70"/>
      <c r="I141" s="78" t="s">
        <v>184</v>
      </c>
      <c r="J141" s="82">
        <v>665514.70799999998</v>
      </c>
      <c r="K141" s="79"/>
      <c r="L141" s="84">
        <v>5</v>
      </c>
      <c r="M141" s="54">
        <f t="shared" si="19"/>
        <v>3327574</v>
      </c>
      <c r="N141" s="70"/>
      <c r="P141" s="78" t="s">
        <v>184</v>
      </c>
      <c r="Q141" s="82">
        <v>665514.70799999998</v>
      </c>
      <c r="R141" s="79"/>
      <c r="S141" s="84">
        <v>5</v>
      </c>
      <c r="T141" s="54">
        <f t="shared" si="20"/>
        <v>3327574</v>
      </c>
      <c r="U141" s="70"/>
      <c r="W141" s="78" t="s">
        <v>184</v>
      </c>
      <c r="X141" s="96">
        <v>665514.70799999998</v>
      </c>
      <c r="Y141" s="79"/>
      <c r="Z141" s="84">
        <v>5</v>
      </c>
      <c r="AA141" s="54">
        <f t="shared" si="21"/>
        <v>3327574</v>
      </c>
      <c r="AB141" s="70"/>
      <c r="AD141" s="78" t="s">
        <v>184</v>
      </c>
      <c r="AE141" s="82">
        <v>665514.70799999998</v>
      </c>
      <c r="AF141" s="79"/>
      <c r="AG141" s="190">
        <v>5</v>
      </c>
      <c r="AH141" s="54">
        <f t="shared" si="22"/>
        <v>3327574</v>
      </c>
      <c r="AI141" s="70"/>
      <c r="AK141" s="78" t="s">
        <v>184</v>
      </c>
      <c r="AL141" s="82">
        <v>665514.70799999998</v>
      </c>
      <c r="AM141" s="79"/>
      <c r="AN141" s="84">
        <v>10</v>
      </c>
      <c r="AO141" s="54">
        <f t="shared" si="23"/>
        <v>6655147</v>
      </c>
      <c r="AP141" s="70"/>
    </row>
    <row r="142" spans="2:42">
      <c r="B142" s="85"/>
      <c r="C142" s="82" t="s">
        <v>49</v>
      </c>
      <c r="D142" s="71"/>
      <c r="E142" s="86"/>
      <c r="F142" s="54">
        <f t="shared" si="18"/>
        <v>0</v>
      </c>
      <c r="G142" s="70"/>
      <c r="I142" s="85"/>
      <c r="J142" s="82" t="s">
        <v>49</v>
      </c>
      <c r="K142" s="71"/>
      <c r="L142" s="86"/>
      <c r="M142" s="54">
        <f t="shared" si="19"/>
        <v>0</v>
      </c>
      <c r="N142" s="70"/>
      <c r="P142" s="85"/>
      <c r="Q142" s="82" t="s">
        <v>49</v>
      </c>
      <c r="R142" s="71"/>
      <c r="S142" s="86"/>
      <c r="T142" s="54">
        <f t="shared" si="20"/>
        <v>0</v>
      </c>
      <c r="U142" s="70"/>
      <c r="W142" s="85"/>
      <c r="X142" s="82" t="s">
        <v>49</v>
      </c>
      <c r="Y142" s="71"/>
      <c r="Z142" s="86"/>
      <c r="AA142" s="54">
        <f t="shared" si="21"/>
        <v>0</v>
      </c>
      <c r="AB142" s="70"/>
      <c r="AD142" s="85"/>
      <c r="AE142" s="82" t="s">
        <v>49</v>
      </c>
      <c r="AF142" s="71"/>
      <c r="AG142" s="86"/>
      <c r="AH142" s="54">
        <f t="shared" si="22"/>
        <v>0</v>
      </c>
      <c r="AI142" s="70"/>
      <c r="AK142" s="85"/>
      <c r="AL142" s="82" t="s">
        <v>49</v>
      </c>
      <c r="AM142" s="71"/>
      <c r="AN142" s="86"/>
      <c r="AO142" s="54">
        <f t="shared" si="23"/>
        <v>0</v>
      </c>
      <c r="AP142" s="70"/>
    </row>
    <row r="143" spans="2:42">
      <c r="B143" s="56"/>
      <c r="C143" s="87" t="s">
        <v>49</v>
      </c>
      <c r="D143" s="58"/>
      <c r="E143" s="88"/>
      <c r="F143" s="73">
        <f t="shared" si="18"/>
        <v>0</v>
      </c>
      <c r="G143" s="59"/>
      <c r="I143" s="56"/>
      <c r="J143" s="87" t="s">
        <v>49</v>
      </c>
      <c r="K143" s="58"/>
      <c r="L143" s="88"/>
      <c r="M143" s="73">
        <f t="shared" si="19"/>
        <v>0</v>
      </c>
      <c r="N143" s="59"/>
      <c r="P143" s="56"/>
      <c r="Q143" s="87" t="s">
        <v>49</v>
      </c>
      <c r="R143" s="58"/>
      <c r="S143" s="88"/>
      <c r="T143" s="73">
        <f t="shared" si="20"/>
        <v>0</v>
      </c>
      <c r="U143" s="59"/>
      <c r="W143" s="56"/>
      <c r="X143" s="87" t="s">
        <v>49</v>
      </c>
      <c r="Y143" s="58"/>
      <c r="Z143" s="88"/>
      <c r="AA143" s="73">
        <f t="shared" si="21"/>
        <v>0</v>
      </c>
      <c r="AB143" s="59"/>
      <c r="AD143" s="56"/>
      <c r="AE143" s="87" t="s">
        <v>49</v>
      </c>
      <c r="AF143" s="58"/>
      <c r="AG143" s="88"/>
      <c r="AH143" s="73">
        <f t="shared" si="22"/>
        <v>0</v>
      </c>
      <c r="AI143" s="59"/>
      <c r="AK143" s="56"/>
      <c r="AL143" s="87" t="s">
        <v>49</v>
      </c>
      <c r="AM143" s="58"/>
      <c r="AN143" s="88"/>
      <c r="AO143" s="73">
        <f t="shared" si="23"/>
        <v>0</v>
      </c>
      <c r="AP143" s="59"/>
    </row>
    <row r="144" spans="2:42" ht="13" thickBot="1">
      <c r="B144" s="74" t="s">
        <v>185</v>
      </c>
      <c r="C144" s="76"/>
      <c r="D144" s="76"/>
      <c r="E144" s="76"/>
      <c r="F144" s="77"/>
      <c r="G144" s="64">
        <f>SUM(F134:F143)</f>
        <v>23156271</v>
      </c>
      <c r="I144" s="74" t="s">
        <v>185</v>
      </c>
      <c r="J144" s="76"/>
      <c r="K144" s="76"/>
      <c r="L144" s="76"/>
      <c r="M144" s="77"/>
      <c r="N144" s="64">
        <f>SUM(M134:M143)</f>
        <v>34059790</v>
      </c>
      <c r="P144" s="74" t="s">
        <v>185</v>
      </c>
      <c r="Q144" s="76"/>
      <c r="R144" s="76"/>
      <c r="S144" s="76"/>
      <c r="T144" s="77"/>
      <c r="U144" s="64">
        <f>SUM(T134:T143)</f>
        <v>41301427</v>
      </c>
      <c r="W144" s="74" t="s">
        <v>185</v>
      </c>
      <c r="X144" s="76"/>
      <c r="Y144" s="76"/>
      <c r="Z144" s="76"/>
      <c r="AA144" s="77"/>
      <c r="AB144" s="64">
        <f>SUM(AA134:AA143)</f>
        <v>51873735</v>
      </c>
      <c r="AD144" s="74" t="s">
        <v>185</v>
      </c>
      <c r="AE144" s="76"/>
      <c r="AF144" s="76"/>
      <c r="AG144" s="76"/>
      <c r="AH144" s="77"/>
      <c r="AI144" s="64">
        <f>SUM(AH134:AH143)</f>
        <v>69687683</v>
      </c>
      <c r="AK144" s="74" t="s">
        <v>185</v>
      </c>
      <c r="AL144" s="76"/>
      <c r="AM144" s="76"/>
      <c r="AN144" s="76"/>
      <c r="AO144" s="77"/>
      <c r="AP144" s="64">
        <f>SUM(AO134:AO143)</f>
        <v>73015256</v>
      </c>
    </row>
    <row r="145" spans="2:42" ht="13" thickBot="1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81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</row>
    <row r="146" spans="2:42" ht="13" thickBot="1">
      <c r="B146" s="65"/>
      <c r="C146" s="80"/>
      <c r="D146" s="89" t="s">
        <v>186</v>
      </c>
      <c r="E146" s="40"/>
      <c r="F146" s="41"/>
      <c r="G146" s="90">
        <f>G100+G114+G130+G144</f>
        <v>151563663</v>
      </c>
      <c r="I146" s="65"/>
      <c r="J146" s="80"/>
      <c r="K146" s="89" t="s">
        <v>186</v>
      </c>
      <c r="L146" s="40"/>
      <c r="M146" s="41"/>
      <c r="N146" s="90">
        <f>N100+N114+N130+N144</f>
        <v>209457575</v>
      </c>
      <c r="P146" s="65"/>
      <c r="Q146" s="80"/>
      <c r="R146" s="89" t="s">
        <v>186</v>
      </c>
      <c r="S146" s="40"/>
      <c r="T146" s="41"/>
      <c r="U146" s="90">
        <f>U100+U114+U130+U144</f>
        <v>220934951</v>
      </c>
      <c r="W146" s="65"/>
      <c r="X146" s="80"/>
      <c r="Y146" s="89" t="s">
        <v>186</v>
      </c>
      <c r="Z146" s="40"/>
      <c r="AA146" s="41"/>
      <c r="AB146" s="90">
        <f>AB100+AB114+AB130+AB144</f>
        <v>702854018</v>
      </c>
      <c r="AD146" s="65"/>
      <c r="AE146" s="80"/>
      <c r="AF146" s="89" t="s">
        <v>186</v>
      </c>
      <c r="AG146" s="40"/>
      <c r="AH146" s="41"/>
      <c r="AI146" s="90">
        <f>AI100+AI114+AI130+AI144</f>
        <v>990851597</v>
      </c>
      <c r="AK146" s="65"/>
      <c r="AL146" s="80"/>
      <c r="AM146" s="89" t="s">
        <v>186</v>
      </c>
      <c r="AN146" s="40"/>
      <c r="AO146" s="41"/>
      <c r="AP146" s="90">
        <f>AP100+AP114+AP130+AP144</f>
        <v>1116404070</v>
      </c>
    </row>
    <row r="148" spans="2:42">
      <c r="F148" s="2" t="str">
        <f>+ERPC_DETALLE_COMPARATIVO_2021VF!$D$3</f>
        <v>Administración</v>
      </c>
      <c r="G148" s="139">
        <f>+G146*A</f>
        <v>15156366.300000001</v>
      </c>
      <c r="M148" s="2" t="str">
        <f>+ERPC_DETALLE_COMPARATIVO_2021VF!$D$3</f>
        <v>Administración</v>
      </c>
      <c r="N148" s="139">
        <f>+N146*A</f>
        <v>20945757.5</v>
      </c>
      <c r="T148" s="2" t="str">
        <f>+ERPC_DETALLE_COMPARATIVO_2021VF!$D$3</f>
        <v>Administración</v>
      </c>
      <c r="U148" s="139">
        <f>+U146*A</f>
        <v>22093495.100000001</v>
      </c>
      <c r="AA148" s="2" t="str">
        <f>+ERPC_DETALLE_COMPARATIVO_2021VF!$D$3</f>
        <v>Administración</v>
      </c>
      <c r="AB148" s="139">
        <f>+AB146*A</f>
        <v>70285401.799999997</v>
      </c>
      <c r="AH148" s="2" t="str">
        <f>+ERPC_DETALLE_COMPARATIVO_2021VF!$D$3</f>
        <v>Administración</v>
      </c>
      <c r="AI148" s="139">
        <f>+AI146*A</f>
        <v>99085159.700000003</v>
      </c>
      <c r="AO148" s="2" t="str">
        <f>+ERPC_DETALLE_COMPARATIVO_2021VF!$D$3</f>
        <v>Administración</v>
      </c>
      <c r="AP148" s="139">
        <f>+AP146*A</f>
        <v>111640407</v>
      </c>
    </row>
    <row r="149" spans="2:42">
      <c r="F149" s="2" t="str">
        <f>+ERPC_DETALLE_COMPARATIVO_2021VF!$D$4</f>
        <v>Imprevistos</v>
      </c>
      <c r="G149" s="139">
        <f>+G146*I</f>
        <v>7578183.1500000004</v>
      </c>
      <c r="M149" s="2" t="str">
        <f>+ERPC_DETALLE_COMPARATIVO_2021VF!$D$4</f>
        <v>Imprevistos</v>
      </c>
      <c r="N149" s="139">
        <f>+N146*I</f>
        <v>10472878.75</v>
      </c>
      <c r="T149" s="2" t="str">
        <f>+ERPC_DETALLE_COMPARATIVO_2021VF!$D$4</f>
        <v>Imprevistos</v>
      </c>
      <c r="U149" s="139">
        <f>+U146*I</f>
        <v>11046747.550000001</v>
      </c>
      <c r="AA149" s="2" t="str">
        <f>+ERPC_DETALLE_COMPARATIVO_2021VF!$D$4</f>
        <v>Imprevistos</v>
      </c>
      <c r="AB149" s="139">
        <f>+AB146*I</f>
        <v>35142700.899999999</v>
      </c>
      <c r="AH149" s="2" t="str">
        <f>+ERPC_DETALLE_COMPARATIVO_2021VF!$D$4</f>
        <v>Imprevistos</v>
      </c>
      <c r="AI149" s="139">
        <f>+AI146*I</f>
        <v>49542579.850000001</v>
      </c>
      <c r="AO149" s="2" t="str">
        <f>+ERPC_DETALLE_COMPARATIVO_2021VF!$D$4</f>
        <v>Imprevistos</v>
      </c>
      <c r="AP149" s="139">
        <f>+AP146*I</f>
        <v>55820203.5</v>
      </c>
    </row>
    <row r="150" spans="2:42">
      <c r="F150" s="2" t="str">
        <f>+ERPC_DETALLE_COMPARATIVO_2021VF!$D$5</f>
        <v>Utilidad</v>
      </c>
      <c r="G150" s="139">
        <f>+G146*U</f>
        <v>7578183.1500000004</v>
      </c>
      <c r="M150" s="2" t="str">
        <f>+ERPC_DETALLE_COMPARATIVO_2021VF!$D$5</f>
        <v>Utilidad</v>
      </c>
      <c r="N150" s="139">
        <f>+N146*U</f>
        <v>10472878.75</v>
      </c>
      <c r="T150" s="2" t="str">
        <f>+ERPC_DETALLE_COMPARATIVO_2021VF!$D$5</f>
        <v>Utilidad</v>
      </c>
      <c r="U150" s="139">
        <f>+U146*U</f>
        <v>11046747.550000001</v>
      </c>
      <c r="AA150" s="2" t="str">
        <f>+ERPC_DETALLE_COMPARATIVO_2021VF!$D$5</f>
        <v>Utilidad</v>
      </c>
      <c r="AB150" s="139">
        <f>+AB146*U</f>
        <v>35142700.899999999</v>
      </c>
      <c r="AH150" s="2" t="str">
        <f>+ERPC_DETALLE_COMPARATIVO_2021VF!$D$5</f>
        <v>Utilidad</v>
      </c>
      <c r="AI150" s="139">
        <f>+AI146*U</f>
        <v>49542579.850000001</v>
      </c>
      <c r="AO150" s="2" t="str">
        <f>+ERPC_DETALLE_COMPARATIVO_2021VF!$D$5</f>
        <v>Utilidad</v>
      </c>
      <c r="AP150" s="139">
        <f>+AP146*U</f>
        <v>55820203.5</v>
      </c>
    </row>
    <row r="151" spans="2:42" ht="13">
      <c r="F151" s="140" t="s">
        <v>187</v>
      </c>
      <c r="G151" s="141">
        <f>SUM(G148:G150)</f>
        <v>30312732.600000001</v>
      </c>
      <c r="M151" s="140" t="s">
        <v>187</v>
      </c>
      <c r="N151" s="141">
        <f>SUM(N148:N150)</f>
        <v>41891515</v>
      </c>
      <c r="T151" s="140" t="s">
        <v>187</v>
      </c>
      <c r="U151" s="141">
        <f>SUM(U148:U150)</f>
        <v>44186990.200000003</v>
      </c>
      <c r="AA151" s="140" t="s">
        <v>187</v>
      </c>
      <c r="AB151" s="141">
        <f>SUM(AB148:AB150)</f>
        <v>140570803.59999999</v>
      </c>
      <c r="AH151" s="140" t="s">
        <v>187</v>
      </c>
      <c r="AI151" s="141">
        <f>SUM(AI148:AI150)</f>
        <v>198170319.40000001</v>
      </c>
      <c r="AO151" s="140" t="s">
        <v>187</v>
      </c>
      <c r="AP151" s="141">
        <f>SUM(AP148:AP150)</f>
        <v>223280814</v>
      </c>
    </row>
    <row r="154" spans="2:42">
      <c r="B154" s="151" t="s">
        <v>247</v>
      </c>
      <c r="C154" s="152"/>
      <c r="D154" s="152"/>
      <c r="E154" s="152"/>
      <c r="F154" s="152"/>
      <c r="G154" s="153">
        <f>+F41</f>
        <v>61855248</v>
      </c>
      <c r="H154" s="152"/>
      <c r="I154" s="151" t="s">
        <v>247</v>
      </c>
      <c r="J154" s="152"/>
      <c r="K154" s="152"/>
      <c r="L154" s="152"/>
      <c r="M154" s="152"/>
      <c r="N154" s="153">
        <f>+M41</f>
        <v>61855248</v>
      </c>
      <c r="O154" s="152"/>
      <c r="P154" s="151" t="s">
        <v>247</v>
      </c>
      <c r="Q154" s="152"/>
      <c r="R154" s="152"/>
      <c r="S154" s="152"/>
      <c r="T154" s="152"/>
      <c r="U154" s="153">
        <f>+T41</f>
        <v>61855248</v>
      </c>
      <c r="V154" s="152"/>
      <c r="W154" s="151" t="s">
        <v>247</v>
      </c>
      <c r="X154" s="152"/>
      <c r="Y154" s="152"/>
      <c r="Z154" s="152"/>
      <c r="AA154" s="152"/>
      <c r="AB154" s="153">
        <f>AA41+AA43</f>
        <v>308995400</v>
      </c>
      <c r="AC154" s="152"/>
      <c r="AD154" s="151" t="s">
        <v>247</v>
      </c>
      <c r="AE154" s="152"/>
      <c r="AF154" s="152"/>
      <c r="AG154" s="152"/>
      <c r="AH154" s="152"/>
      <c r="AI154" s="153">
        <f>AH41+AH43</f>
        <v>515650800</v>
      </c>
      <c r="AJ154" s="152"/>
      <c r="AK154" s="151" t="s">
        <v>247</v>
      </c>
      <c r="AL154" s="152"/>
      <c r="AM154" s="152"/>
      <c r="AN154" s="152"/>
      <c r="AO154" s="152"/>
      <c r="AP154" s="153">
        <f>AO41+AO43</f>
        <v>628082000</v>
      </c>
    </row>
    <row r="155" spans="2:42">
      <c r="B155" s="2" t="s">
        <v>248</v>
      </c>
      <c r="G155" s="150">
        <f>+F42</f>
        <v>38675000</v>
      </c>
      <c r="I155" s="2" t="s">
        <v>249</v>
      </c>
      <c r="N155" s="150">
        <f>M42</f>
        <v>77350000</v>
      </c>
      <c r="P155" s="2" t="s">
        <v>249</v>
      </c>
      <c r="U155" s="150">
        <f>T42</f>
        <v>77350000</v>
      </c>
      <c r="W155" s="2" t="s">
        <v>249</v>
      </c>
      <c r="AB155" s="150">
        <f>+AA42</f>
        <v>77350000</v>
      </c>
      <c r="AD155" s="2" t="s">
        <v>249</v>
      </c>
      <c r="AI155" s="150">
        <f>+AH42</f>
        <v>77350000</v>
      </c>
      <c r="AK155" s="2" t="s">
        <v>249</v>
      </c>
      <c r="AP155" s="150">
        <f>+AO42</f>
        <v>77350000</v>
      </c>
    </row>
  </sheetData>
  <mergeCells count="6">
    <mergeCell ref="AK2:AO2"/>
    <mergeCell ref="B2:F2"/>
    <mergeCell ref="I2:M2"/>
    <mergeCell ref="P2:T2"/>
    <mergeCell ref="W2:AA2"/>
    <mergeCell ref="AD2:AH2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A360-A347-3240-85A0-578E614F4541}">
  <dimension ref="B1:AP151"/>
  <sheetViews>
    <sheetView showGridLines="0" workbookViewId="0">
      <selection activeCell="CH146" sqref="CH146"/>
    </sheetView>
  </sheetViews>
  <sheetFormatPr baseColWidth="10" defaultColWidth="11.453125" defaultRowHeight="12.5"/>
  <cols>
    <col min="2" max="2" width="41.36328125" bestFit="1" customWidth="1"/>
    <col min="6" max="6" width="11.1796875" bestFit="1" customWidth="1"/>
    <col min="7" max="7" width="13.6328125" bestFit="1" customWidth="1"/>
    <col min="9" max="9" width="41.36328125" bestFit="1" customWidth="1"/>
    <col min="12" max="12" width="11.36328125" bestFit="1" customWidth="1"/>
    <col min="13" max="13" width="11.1796875" bestFit="1" customWidth="1"/>
    <col min="14" max="14" width="13.6328125" bestFit="1" customWidth="1"/>
    <col min="16" max="16" width="41.36328125" bestFit="1" customWidth="1"/>
    <col min="19" max="20" width="12" bestFit="1" customWidth="1"/>
    <col min="21" max="21" width="13.6328125" bestFit="1" customWidth="1"/>
    <col min="23" max="23" width="41.36328125" bestFit="1" customWidth="1"/>
    <col min="26" max="27" width="12" bestFit="1" customWidth="1"/>
    <col min="28" max="28" width="13.6328125" bestFit="1" customWidth="1"/>
    <col min="30" max="30" width="41.36328125" bestFit="1" customWidth="1"/>
    <col min="33" max="34" width="12" bestFit="1" customWidth="1"/>
    <col min="35" max="35" width="13.6328125" bestFit="1" customWidth="1"/>
    <col min="37" max="37" width="41.36328125" bestFit="1" customWidth="1"/>
    <col min="40" max="41" width="12" bestFit="1" customWidth="1"/>
    <col min="42" max="42" width="13.6328125" bestFit="1" customWidth="1"/>
  </cols>
  <sheetData>
    <row r="1" spans="2:42">
      <c r="F1" t="str">
        <f>+'SKID REGULACION'!F1</f>
        <v>&lt;1MMPCD</v>
      </c>
      <c r="M1" s="2" t="s">
        <v>13</v>
      </c>
      <c r="T1" t="str">
        <f>+'SKID REGULACION'!T1</f>
        <v>3-5 MMPCD</v>
      </c>
      <c r="AA1" t="str">
        <f>+'SKID REGULACION'!AA1</f>
        <v>5-15MMPD</v>
      </c>
      <c r="AH1" t="str">
        <f>+'SKID REGULACION'!AH1</f>
        <v>15-50 MMPCD</v>
      </c>
      <c r="AO1" t="str">
        <f>+'SKID REGULACION'!AO1</f>
        <v>50-100 MMPCD</v>
      </c>
    </row>
    <row r="2" spans="2:42" ht="16" thickBot="1">
      <c r="B2" s="244" t="s">
        <v>65</v>
      </c>
      <c r="C2" s="244"/>
      <c r="D2" s="244"/>
      <c r="E2" s="244"/>
      <c r="F2" s="244"/>
      <c r="G2" s="38"/>
      <c r="I2" s="244" t="s">
        <v>65</v>
      </c>
      <c r="J2" s="244"/>
      <c r="K2" s="244"/>
      <c r="L2" s="244"/>
      <c r="M2" s="244"/>
      <c r="N2" s="38"/>
      <c r="P2" s="244" t="s">
        <v>65</v>
      </c>
      <c r="Q2" s="244"/>
      <c r="R2" s="244"/>
      <c r="S2" s="244"/>
      <c r="T2" s="244"/>
      <c r="U2" s="38"/>
      <c r="W2" s="244" t="s">
        <v>65</v>
      </c>
      <c r="X2" s="244"/>
      <c r="Y2" s="244"/>
      <c r="Z2" s="244"/>
      <c r="AA2" s="244"/>
      <c r="AB2" s="38"/>
      <c r="AD2" s="244" t="s">
        <v>65</v>
      </c>
      <c r="AE2" s="244"/>
      <c r="AF2" s="244"/>
      <c r="AG2" s="244"/>
      <c r="AH2" s="244"/>
      <c r="AI2" s="38"/>
      <c r="AK2" s="244" t="s">
        <v>65</v>
      </c>
      <c r="AL2" s="244"/>
      <c r="AM2" s="244"/>
      <c r="AN2" s="244"/>
      <c r="AO2" s="244"/>
      <c r="AP2" s="38"/>
    </row>
    <row r="3" spans="2:42" ht="13" thickBot="1">
      <c r="B3" s="39" t="s">
        <v>66</v>
      </c>
      <c r="C3" s="40" t="s">
        <v>250</v>
      </c>
      <c r="D3" s="40"/>
      <c r="E3" s="41"/>
      <c r="F3" s="40" t="s">
        <v>68</v>
      </c>
      <c r="G3" s="42"/>
      <c r="I3" s="39" t="s">
        <v>66</v>
      </c>
      <c r="J3" s="40" t="s">
        <v>250</v>
      </c>
      <c r="K3" s="40"/>
      <c r="L3" s="41"/>
      <c r="M3" s="40" t="s">
        <v>68</v>
      </c>
      <c r="N3" s="42"/>
      <c r="P3" s="39" t="s">
        <v>66</v>
      </c>
      <c r="Q3" s="40" t="s">
        <v>250</v>
      </c>
      <c r="R3" s="40"/>
      <c r="S3" s="41"/>
      <c r="T3" s="40" t="s">
        <v>68</v>
      </c>
      <c r="U3" s="42"/>
      <c r="W3" s="39" t="s">
        <v>66</v>
      </c>
      <c r="X3" s="40" t="s">
        <v>250</v>
      </c>
      <c r="Y3" s="40"/>
      <c r="Z3" s="41"/>
      <c r="AA3" s="40" t="s">
        <v>68</v>
      </c>
      <c r="AB3" s="42"/>
      <c r="AD3" s="39" t="s">
        <v>66</v>
      </c>
      <c r="AE3" s="40" t="s">
        <v>250</v>
      </c>
      <c r="AF3" s="40"/>
      <c r="AG3" s="41"/>
      <c r="AH3" s="40" t="s">
        <v>68</v>
      </c>
      <c r="AI3" s="42"/>
      <c r="AK3" s="39" t="s">
        <v>66</v>
      </c>
      <c r="AL3" s="40" t="s">
        <v>250</v>
      </c>
      <c r="AM3" s="40"/>
      <c r="AN3" s="41"/>
      <c r="AO3" s="40" t="s">
        <v>68</v>
      </c>
      <c r="AP3" s="42"/>
    </row>
    <row r="4" spans="2:42" ht="13" thickBot="1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</row>
    <row r="5" spans="2:42">
      <c r="B5" s="44" t="s">
        <v>69</v>
      </c>
      <c r="C5" s="45"/>
      <c r="D5" s="45"/>
      <c r="E5" s="45"/>
      <c r="F5" s="45"/>
      <c r="G5" s="46"/>
      <c r="I5" s="44" t="s">
        <v>69</v>
      </c>
      <c r="J5" s="45"/>
      <c r="K5" s="45"/>
      <c r="L5" s="45"/>
      <c r="M5" s="45"/>
      <c r="N5" s="46"/>
      <c r="P5" s="44" t="s">
        <v>69</v>
      </c>
      <c r="Q5" s="45"/>
      <c r="R5" s="45"/>
      <c r="S5" s="45"/>
      <c r="T5" s="45"/>
      <c r="U5" s="46"/>
      <c r="W5" s="44" t="s">
        <v>69</v>
      </c>
      <c r="X5" s="45"/>
      <c r="Y5" s="45"/>
      <c r="Z5" s="45"/>
      <c r="AA5" s="45"/>
      <c r="AB5" s="46"/>
      <c r="AD5" s="44" t="s">
        <v>69</v>
      </c>
      <c r="AE5" s="45"/>
      <c r="AF5" s="45"/>
      <c r="AG5" s="45"/>
      <c r="AH5" s="45"/>
      <c r="AI5" s="46"/>
      <c r="AK5" s="44" t="s">
        <v>69</v>
      </c>
      <c r="AL5" s="45"/>
      <c r="AM5" s="45"/>
      <c r="AN5" s="45"/>
      <c r="AO5" s="45"/>
      <c r="AP5" s="46"/>
    </row>
    <row r="6" spans="2:42">
      <c r="B6" s="47" t="s">
        <v>70</v>
      </c>
      <c r="C6" s="48" t="s">
        <v>71</v>
      </c>
      <c r="D6" s="49" t="s">
        <v>72</v>
      </c>
      <c r="E6" s="49" t="s">
        <v>73</v>
      </c>
      <c r="F6" s="49" t="s">
        <v>74</v>
      </c>
      <c r="G6" s="50" t="s">
        <v>75</v>
      </c>
      <c r="I6" s="47" t="s">
        <v>70</v>
      </c>
      <c r="J6" s="48" t="s">
        <v>71</v>
      </c>
      <c r="K6" s="49" t="s">
        <v>72</v>
      </c>
      <c r="L6" s="49" t="s">
        <v>73</v>
      </c>
      <c r="M6" s="49" t="s">
        <v>74</v>
      </c>
      <c r="N6" s="50" t="s">
        <v>75</v>
      </c>
      <c r="P6" s="47" t="s">
        <v>70</v>
      </c>
      <c r="Q6" s="48" t="s">
        <v>71</v>
      </c>
      <c r="R6" s="49" t="s">
        <v>72</v>
      </c>
      <c r="S6" s="49" t="s">
        <v>73</v>
      </c>
      <c r="T6" s="49" t="s">
        <v>74</v>
      </c>
      <c r="U6" s="50" t="s">
        <v>75</v>
      </c>
      <c r="W6" s="47" t="s">
        <v>70</v>
      </c>
      <c r="X6" s="48" t="s">
        <v>71</v>
      </c>
      <c r="Y6" s="49" t="s">
        <v>72</v>
      </c>
      <c r="Z6" s="49" t="s">
        <v>73</v>
      </c>
      <c r="AA6" s="49" t="s">
        <v>74</v>
      </c>
      <c r="AB6" s="50" t="s">
        <v>75</v>
      </c>
      <c r="AD6" s="47" t="s">
        <v>70</v>
      </c>
      <c r="AE6" s="48" t="s">
        <v>71</v>
      </c>
      <c r="AF6" s="49" t="s">
        <v>72</v>
      </c>
      <c r="AG6" s="49" t="s">
        <v>73</v>
      </c>
      <c r="AH6" s="49" t="s">
        <v>74</v>
      </c>
      <c r="AI6" s="50" t="s">
        <v>75</v>
      </c>
      <c r="AK6" s="47" t="s">
        <v>70</v>
      </c>
      <c r="AL6" s="48" t="s">
        <v>71</v>
      </c>
      <c r="AM6" s="49" t="s">
        <v>72</v>
      </c>
      <c r="AN6" s="49" t="s">
        <v>73</v>
      </c>
      <c r="AO6" s="49" t="s">
        <v>74</v>
      </c>
      <c r="AP6" s="50" t="s">
        <v>75</v>
      </c>
    </row>
    <row r="7" spans="2:42">
      <c r="B7" s="51" t="s">
        <v>251</v>
      </c>
      <c r="C7" s="52">
        <v>3</v>
      </c>
      <c r="D7" s="53" t="s">
        <v>77</v>
      </c>
      <c r="E7" s="54">
        <v>59500</v>
      </c>
      <c r="F7" s="54">
        <v>178500</v>
      </c>
      <c r="G7" s="55"/>
      <c r="I7" s="51" t="s">
        <v>251</v>
      </c>
      <c r="J7" s="52">
        <v>3</v>
      </c>
      <c r="K7" s="53" t="s">
        <v>77</v>
      </c>
      <c r="L7" s="54">
        <v>59500</v>
      </c>
      <c r="M7" s="54">
        <v>178500</v>
      </c>
      <c r="N7" s="55"/>
      <c r="P7" s="51" t="s">
        <v>251</v>
      </c>
      <c r="Q7" s="52">
        <v>3</v>
      </c>
      <c r="R7" s="53" t="s">
        <v>77</v>
      </c>
      <c r="S7" s="54">
        <v>59500</v>
      </c>
      <c r="T7" s="54">
        <f t="shared" ref="T7:T38" si="0">IF(S7&lt;&gt;"",ROUND(Q7*S7,0),0)</f>
        <v>178500</v>
      </c>
      <c r="U7" s="55"/>
      <c r="W7" s="51" t="s">
        <v>251</v>
      </c>
      <c r="X7" s="52">
        <v>3</v>
      </c>
      <c r="Y7" s="53" t="s">
        <v>77</v>
      </c>
      <c r="Z7" s="54">
        <v>59500</v>
      </c>
      <c r="AA7" s="54">
        <f t="shared" ref="AA7:AA99" si="1">IF(Z7&lt;&gt;"",ROUND(X7*Z7,0),0)</f>
        <v>178500</v>
      </c>
      <c r="AB7" s="55"/>
      <c r="AD7" s="51" t="s">
        <v>251</v>
      </c>
      <c r="AE7" s="52">
        <v>3</v>
      </c>
      <c r="AF7" s="53" t="s">
        <v>77</v>
      </c>
      <c r="AG7" s="54">
        <v>59500</v>
      </c>
      <c r="AH7" s="54">
        <f t="shared" ref="AH7:AH99" si="2">IF(AG7&lt;&gt;"",ROUND(AE7*AG7,0),0)</f>
        <v>178500</v>
      </c>
      <c r="AI7" s="55"/>
      <c r="AK7" s="51" t="s">
        <v>251</v>
      </c>
      <c r="AL7" s="52">
        <v>3</v>
      </c>
      <c r="AM7" s="53" t="s">
        <v>77</v>
      </c>
      <c r="AN7" s="54">
        <v>59500</v>
      </c>
      <c r="AO7" s="54">
        <f t="shared" ref="AO7:AO99" si="3">IF(AN7&lt;&gt;"",ROUND(AL7*AN7,0),0)</f>
        <v>178500</v>
      </c>
      <c r="AP7" s="55"/>
    </row>
    <row r="8" spans="2:42">
      <c r="B8" s="51" t="s">
        <v>252</v>
      </c>
      <c r="C8" s="52">
        <v>2</v>
      </c>
      <c r="D8" s="53" t="s">
        <v>100</v>
      </c>
      <c r="E8" s="54">
        <v>416500</v>
      </c>
      <c r="F8" s="54">
        <v>833000</v>
      </c>
      <c r="G8" s="55"/>
      <c r="I8" s="51" t="s">
        <v>252</v>
      </c>
      <c r="J8" s="52">
        <v>3.0760000000000001</v>
      </c>
      <c r="K8" s="53" t="s">
        <v>100</v>
      </c>
      <c r="L8" s="54">
        <v>416500</v>
      </c>
      <c r="M8" s="54">
        <v>1281154</v>
      </c>
      <c r="N8" s="55"/>
      <c r="P8" s="51" t="s">
        <v>252</v>
      </c>
      <c r="Q8" s="52">
        <v>3.0760000000000001</v>
      </c>
      <c r="R8" s="53" t="s">
        <v>100</v>
      </c>
      <c r="S8" s="54">
        <v>416500</v>
      </c>
      <c r="T8" s="54">
        <f t="shared" si="0"/>
        <v>1281154</v>
      </c>
      <c r="U8" s="55"/>
      <c r="W8" s="51" t="s">
        <v>252</v>
      </c>
      <c r="X8" s="52">
        <v>3.0760000000000001</v>
      </c>
      <c r="Y8" s="53" t="s">
        <v>100</v>
      </c>
      <c r="Z8" s="54">
        <v>416500</v>
      </c>
      <c r="AA8" s="54">
        <f t="shared" si="1"/>
        <v>1281154</v>
      </c>
      <c r="AB8" s="55"/>
      <c r="AD8" s="51" t="s">
        <v>252</v>
      </c>
      <c r="AE8" s="52">
        <v>3.0760000000000001</v>
      </c>
      <c r="AF8" s="53" t="s">
        <v>100</v>
      </c>
      <c r="AG8" s="54">
        <v>416500</v>
      </c>
      <c r="AH8" s="54">
        <f t="shared" si="2"/>
        <v>1281154</v>
      </c>
      <c r="AI8" s="55"/>
      <c r="AK8" s="51" t="s">
        <v>252</v>
      </c>
      <c r="AL8" s="52">
        <v>3.0760000000000001</v>
      </c>
      <c r="AM8" s="53" t="s">
        <v>100</v>
      </c>
      <c r="AN8" s="54">
        <v>416500</v>
      </c>
      <c r="AO8" s="54">
        <f t="shared" si="3"/>
        <v>1281154</v>
      </c>
      <c r="AP8" s="55"/>
    </row>
    <row r="9" spans="2:42">
      <c r="B9" s="51" t="s">
        <v>253</v>
      </c>
      <c r="C9" s="52">
        <v>2</v>
      </c>
      <c r="D9" s="53" t="s">
        <v>100</v>
      </c>
      <c r="E9" s="54">
        <v>35700</v>
      </c>
      <c r="F9" s="54">
        <v>71400</v>
      </c>
      <c r="G9" s="55"/>
      <c r="I9" s="51" t="s">
        <v>253</v>
      </c>
      <c r="J9" s="52">
        <v>3.165</v>
      </c>
      <c r="K9" s="53" t="s">
        <v>100</v>
      </c>
      <c r="L9" s="54">
        <v>35700</v>
      </c>
      <c r="M9" s="54">
        <v>112991</v>
      </c>
      <c r="N9" s="55"/>
      <c r="P9" s="51" t="s">
        <v>253</v>
      </c>
      <c r="Q9" s="52">
        <v>3.165</v>
      </c>
      <c r="R9" s="53" t="s">
        <v>100</v>
      </c>
      <c r="S9" s="54">
        <v>35700</v>
      </c>
      <c r="T9" s="54">
        <f t="shared" si="0"/>
        <v>112991</v>
      </c>
      <c r="U9" s="55"/>
      <c r="W9" s="51" t="s">
        <v>253</v>
      </c>
      <c r="X9" s="52">
        <v>3.165</v>
      </c>
      <c r="Y9" s="53" t="s">
        <v>100</v>
      </c>
      <c r="Z9" s="54">
        <v>35700</v>
      </c>
      <c r="AA9" s="54">
        <f t="shared" si="1"/>
        <v>112991</v>
      </c>
      <c r="AB9" s="55"/>
      <c r="AD9" s="51" t="s">
        <v>253</v>
      </c>
      <c r="AE9" s="52">
        <v>3.165</v>
      </c>
      <c r="AF9" s="53" t="s">
        <v>100</v>
      </c>
      <c r="AG9" s="54">
        <v>35700</v>
      </c>
      <c r="AH9" s="54">
        <f t="shared" si="2"/>
        <v>112991</v>
      </c>
      <c r="AI9" s="55"/>
      <c r="AK9" s="51" t="s">
        <v>253</v>
      </c>
      <c r="AL9" s="52">
        <v>3.165</v>
      </c>
      <c r="AM9" s="53" t="s">
        <v>100</v>
      </c>
      <c r="AN9" s="54">
        <v>35700</v>
      </c>
      <c r="AO9" s="54">
        <f t="shared" si="3"/>
        <v>112991</v>
      </c>
      <c r="AP9" s="55"/>
    </row>
    <row r="10" spans="2:42">
      <c r="B10" s="51" t="s">
        <v>254</v>
      </c>
      <c r="C10" s="52">
        <v>1</v>
      </c>
      <c r="D10" s="53" t="s">
        <v>77</v>
      </c>
      <c r="E10" s="54">
        <v>595000</v>
      </c>
      <c r="F10" s="54">
        <v>595000</v>
      </c>
      <c r="G10" s="55"/>
      <c r="I10" s="51" t="s">
        <v>254</v>
      </c>
      <c r="J10" s="52">
        <v>1</v>
      </c>
      <c r="K10" s="53" t="s">
        <v>77</v>
      </c>
      <c r="L10" s="54">
        <v>595000</v>
      </c>
      <c r="M10" s="54">
        <v>595000</v>
      </c>
      <c r="N10" s="55"/>
      <c r="P10" s="51" t="s">
        <v>254</v>
      </c>
      <c r="Q10" s="52">
        <v>1</v>
      </c>
      <c r="R10" s="53" t="s">
        <v>77</v>
      </c>
      <c r="S10" s="54">
        <v>595000</v>
      </c>
      <c r="T10" s="54">
        <f t="shared" si="0"/>
        <v>595000</v>
      </c>
      <c r="U10" s="55"/>
      <c r="W10" s="51" t="s">
        <v>254</v>
      </c>
      <c r="X10" s="52">
        <v>1</v>
      </c>
      <c r="Y10" s="53" t="s">
        <v>77</v>
      </c>
      <c r="Z10" s="54">
        <v>595000</v>
      </c>
      <c r="AA10" s="54">
        <f t="shared" si="1"/>
        <v>595000</v>
      </c>
      <c r="AB10" s="55"/>
      <c r="AD10" s="51" t="s">
        <v>254</v>
      </c>
      <c r="AE10" s="52">
        <v>1</v>
      </c>
      <c r="AF10" s="53" t="s">
        <v>77</v>
      </c>
      <c r="AG10" s="54">
        <v>595000</v>
      </c>
      <c r="AH10" s="54">
        <f t="shared" si="2"/>
        <v>595000</v>
      </c>
      <c r="AI10" s="55"/>
      <c r="AK10" s="51" t="s">
        <v>254</v>
      </c>
      <c r="AL10" s="52">
        <v>1</v>
      </c>
      <c r="AM10" s="53" t="s">
        <v>77</v>
      </c>
      <c r="AN10" s="54">
        <v>595000</v>
      </c>
      <c r="AO10" s="54">
        <f t="shared" si="3"/>
        <v>595000</v>
      </c>
      <c r="AP10" s="55"/>
    </row>
    <row r="11" spans="2:42">
      <c r="B11" s="51" t="s">
        <v>255</v>
      </c>
      <c r="C11" s="52">
        <v>0</v>
      </c>
      <c r="D11" s="53" t="s">
        <v>77</v>
      </c>
      <c r="E11" s="54">
        <v>2975000</v>
      </c>
      <c r="F11" s="54">
        <v>0</v>
      </c>
      <c r="G11" s="55"/>
      <c r="I11" s="51" t="s">
        <v>255</v>
      </c>
      <c r="J11" s="52">
        <v>0</v>
      </c>
      <c r="K11" s="53" t="s">
        <v>77</v>
      </c>
      <c r="L11" s="54">
        <v>2975000</v>
      </c>
      <c r="M11" s="54">
        <v>0</v>
      </c>
      <c r="N11" s="55"/>
      <c r="P11" s="51" t="s">
        <v>255</v>
      </c>
      <c r="Q11" s="52">
        <v>0</v>
      </c>
      <c r="R11" s="53" t="s">
        <v>77</v>
      </c>
      <c r="S11" s="54">
        <v>2975000</v>
      </c>
      <c r="T11" s="54">
        <f t="shared" si="0"/>
        <v>0</v>
      </c>
      <c r="U11" s="55"/>
      <c r="W11" s="51" t="s">
        <v>255</v>
      </c>
      <c r="X11" s="52">
        <v>0</v>
      </c>
      <c r="Y11" s="53" t="s">
        <v>77</v>
      </c>
      <c r="Z11" s="54">
        <v>2975000</v>
      </c>
      <c r="AA11" s="54">
        <f t="shared" si="1"/>
        <v>0</v>
      </c>
      <c r="AB11" s="55"/>
      <c r="AD11" s="51" t="s">
        <v>255</v>
      </c>
      <c r="AE11" s="52">
        <v>0</v>
      </c>
      <c r="AF11" s="53" t="s">
        <v>77</v>
      </c>
      <c r="AG11" s="54">
        <v>2975000</v>
      </c>
      <c r="AH11" s="54">
        <f t="shared" si="2"/>
        <v>0</v>
      </c>
      <c r="AI11" s="55"/>
      <c r="AK11" s="51" t="s">
        <v>255</v>
      </c>
      <c r="AL11" s="52">
        <v>0</v>
      </c>
      <c r="AM11" s="53" t="s">
        <v>77</v>
      </c>
      <c r="AN11" s="54">
        <v>2975000</v>
      </c>
      <c r="AO11" s="54">
        <f t="shared" si="3"/>
        <v>0</v>
      </c>
      <c r="AP11" s="55"/>
    </row>
    <row r="12" spans="2:42">
      <c r="B12" s="51" t="s">
        <v>256</v>
      </c>
      <c r="C12" s="52">
        <v>0</v>
      </c>
      <c r="D12" s="53" t="s">
        <v>77</v>
      </c>
      <c r="E12" s="54">
        <v>35700000</v>
      </c>
      <c r="F12" s="54">
        <v>0</v>
      </c>
      <c r="G12" s="55"/>
      <c r="I12" s="51" t="s">
        <v>256</v>
      </c>
      <c r="J12" s="52">
        <v>0</v>
      </c>
      <c r="K12" s="53" t="s">
        <v>77</v>
      </c>
      <c r="L12" s="54">
        <v>35700000</v>
      </c>
      <c r="M12" s="54">
        <v>0</v>
      </c>
      <c r="N12" s="55"/>
      <c r="P12" s="51" t="s">
        <v>256</v>
      </c>
      <c r="Q12" s="52">
        <v>0</v>
      </c>
      <c r="R12" s="53" t="s">
        <v>77</v>
      </c>
      <c r="S12" s="54">
        <v>35700000</v>
      </c>
      <c r="T12" s="54">
        <f t="shared" si="0"/>
        <v>0</v>
      </c>
      <c r="U12" s="55"/>
      <c r="W12" s="51" t="s">
        <v>257</v>
      </c>
      <c r="X12" s="52">
        <v>0</v>
      </c>
      <c r="Y12" s="53" t="s">
        <v>49</v>
      </c>
      <c r="Z12" s="54" t="s">
        <v>49</v>
      </c>
      <c r="AA12" s="54">
        <f t="shared" si="1"/>
        <v>0</v>
      </c>
      <c r="AB12" s="55"/>
      <c r="AD12" s="51" t="s">
        <v>256</v>
      </c>
      <c r="AE12" s="52">
        <v>2</v>
      </c>
      <c r="AF12" s="53" t="s">
        <v>77</v>
      </c>
      <c r="AG12" s="54">
        <v>35700000</v>
      </c>
      <c r="AH12" s="54">
        <f t="shared" si="2"/>
        <v>71400000</v>
      </c>
      <c r="AI12" s="55"/>
      <c r="AK12" s="51" t="s">
        <v>256</v>
      </c>
      <c r="AL12" s="52">
        <v>2</v>
      </c>
      <c r="AM12" s="53" t="s">
        <v>77</v>
      </c>
      <c r="AN12" s="54">
        <v>35700000</v>
      </c>
      <c r="AO12" s="54">
        <f t="shared" si="3"/>
        <v>71400000</v>
      </c>
      <c r="AP12" s="55"/>
    </row>
    <row r="13" spans="2:42">
      <c r="B13" s="51" t="s">
        <v>258</v>
      </c>
      <c r="C13" s="52">
        <v>2</v>
      </c>
      <c r="D13" s="53" t="s">
        <v>100</v>
      </c>
      <c r="E13" s="54">
        <v>238000</v>
      </c>
      <c r="F13" s="54">
        <v>476000</v>
      </c>
      <c r="G13" s="55"/>
      <c r="I13" s="51" t="s">
        <v>258</v>
      </c>
      <c r="J13" s="52">
        <v>2</v>
      </c>
      <c r="K13" s="53" t="s">
        <v>100</v>
      </c>
      <c r="L13" s="54">
        <v>238000</v>
      </c>
      <c r="M13" s="54">
        <v>476000</v>
      </c>
      <c r="N13" s="55"/>
      <c r="P13" s="51" t="s">
        <v>258</v>
      </c>
      <c r="Q13" s="52">
        <v>2</v>
      </c>
      <c r="R13" s="53" t="s">
        <v>100</v>
      </c>
      <c r="S13" s="54">
        <v>238000</v>
      </c>
      <c r="T13" s="54">
        <f t="shared" si="0"/>
        <v>476000</v>
      </c>
      <c r="U13" s="55"/>
      <c r="W13" s="51" t="s">
        <v>258</v>
      </c>
      <c r="X13" s="52">
        <v>5</v>
      </c>
      <c r="Y13" s="53" t="s">
        <v>100</v>
      </c>
      <c r="Z13" s="54">
        <v>238000</v>
      </c>
      <c r="AA13" s="54">
        <f t="shared" si="1"/>
        <v>1190000</v>
      </c>
      <c r="AB13" s="55"/>
      <c r="AD13" s="51" t="s">
        <v>258</v>
      </c>
      <c r="AE13" s="52">
        <v>10</v>
      </c>
      <c r="AF13" s="53" t="s">
        <v>100</v>
      </c>
      <c r="AG13" s="54">
        <v>238000</v>
      </c>
      <c r="AH13" s="54">
        <f t="shared" si="2"/>
        <v>2380000</v>
      </c>
      <c r="AI13" s="55"/>
      <c r="AK13" s="51" t="s">
        <v>258</v>
      </c>
      <c r="AL13" s="52">
        <v>10</v>
      </c>
      <c r="AM13" s="53" t="s">
        <v>100</v>
      </c>
      <c r="AN13" s="54">
        <v>238000</v>
      </c>
      <c r="AO13" s="54">
        <f t="shared" si="3"/>
        <v>2380000</v>
      </c>
      <c r="AP13" s="55"/>
    </row>
    <row r="14" spans="2:42">
      <c r="B14" s="51" t="s">
        <v>243</v>
      </c>
      <c r="C14" s="52">
        <v>1</v>
      </c>
      <c r="D14" s="53" t="s">
        <v>100</v>
      </c>
      <c r="E14" s="54">
        <v>892500</v>
      </c>
      <c r="F14" s="54">
        <v>892500</v>
      </c>
      <c r="G14" s="55"/>
      <c r="I14" s="51" t="s">
        <v>243</v>
      </c>
      <c r="J14" s="52">
        <v>1</v>
      </c>
      <c r="K14" s="53" t="s">
        <v>100</v>
      </c>
      <c r="L14" s="54">
        <v>892500</v>
      </c>
      <c r="M14" s="54">
        <v>892500</v>
      </c>
      <c r="N14" s="55"/>
      <c r="P14" s="51" t="s">
        <v>243</v>
      </c>
      <c r="Q14" s="52">
        <v>1</v>
      </c>
      <c r="R14" s="53" t="s">
        <v>100</v>
      </c>
      <c r="S14" s="54">
        <v>892500</v>
      </c>
      <c r="T14" s="54">
        <f t="shared" si="0"/>
        <v>892500</v>
      </c>
      <c r="U14" s="55"/>
      <c r="W14" s="51" t="s">
        <v>243</v>
      </c>
      <c r="X14" s="52">
        <v>10</v>
      </c>
      <c r="Y14" s="53" t="s">
        <v>100</v>
      </c>
      <c r="Z14" s="54">
        <v>892500</v>
      </c>
      <c r="AA14" s="54">
        <f t="shared" si="1"/>
        <v>8925000</v>
      </c>
      <c r="AB14" s="55"/>
      <c r="AD14" s="51" t="s">
        <v>243</v>
      </c>
      <c r="AE14" s="52">
        <v>16</v>
      </c>
      <c r="AF14" s="53" t="s">
        <v>100</v>
      </c>
      <c r="AG14" s="54">
        <v>892500</v>
      </c>
      <c r="AH14" s="54">
        <f t="shared" si="2"/>
        <v>14280000</v>
      </c>
      <c r="AI14" s="55"/>
      <c r="AK14" s="51" t="s">
        <v>243</v>
      </c>
      <c r="AL14" s="52">
        <v>16</v>
      </c>
      <c r="AM14" s="53" t="s">
        <v>100</v>
      </c>
      <c r="AN14" s="54">
        <v>892500</v>
      </c>
      <c r="AO14" s="54">
        <f t="shared" si="3"/>
        <v>14280000</v>
      </c>
      <c r="AP14" s="55"/>
    </row>
    <row r="15" spans="2:42">
      <c r="B15" s="51" t="s">
        <v>237</v>
      </c>
      <c r="C15" s="52">
        <v>0</v>
      </c>
      <c r="D15" s="53" t="s">
        <v>100</v>
      </c>
      <c r="E15" s="54">
        <v>1785000</v>
      </c>
      <c r="F15" s="54">
        <v>0</v>
      </c>
      <c r="G15" s="55"/>
      <c r="I15" s="51" t="s">
        <v>237</v>
      </c>
      <c r="J15" s="52">
        <v>0</v>
      </c>
      <c r="K15" s="53" t="s">
        <v>100</v>
      </c>
      <c r="L15" s="54">
        <v>1785000</v>
      </c>
      <c r="M15" s="54">
        <v>0</v>
      </c>
      <c r="N15" s="55"/>
      <c r="P15" s="51" t="s">
        <v>237</v>
      </c>
      <c r="Q15" s="52">
        <v>0</v>
      </c>
      <c r="R15" s="53" t="s">
        <v>100</v>
      </c>
      <c r="S15" s="54">
        <v>1785000</v>
      </c>
      <c r="T15" s="54">
        <f t="shared" si="0"/>
        <v>0</v>
      </c>
      <c r="U15" s="55"/>
      <c r="W15" s="51" t="s">
        <v>237</v>
      </c>
      <c r="X15" s="52">
        <v>0</v>
      </c>
      <c r="Y15" s="53" t="s">
        <v>100</v>
      </c>
      <c r="Z15" s="54">
        <v>1785000</v>
      </c>
      <c r="AA15" s="54">
        <f t="shared" si="1"/>
        <v>0</v>
      </c>
      <c r="AB15" s="55"/>
      <c r="AD15" s="51" t="s">
        <v>237</v>
      </c>
      <c r="AE15" s="52">
        <v>2</v>
      </c>
      <c r="AF15" s="53" t="s">
        <v>100</v>
      </c>
      <c r="AG15" s="54">
        <v>1785000</v>
      </c>
      <c r="AH15" s="54">
        <f t="shared" si="2"/>
        <v>3570000</v>
      </c>
      <c r="AI15" s="55"/>
      <c r="AK15" s="51" t="s">
        <v>237</v>
      </c>
      <c r="AL15" s="52">
        <v>2</v>
      </c>
      <c r="AM15" s="53" t="s">
        <v>100</v>
      </c>
      <c r="AN15" s="54">
        <v>1785000</v>
      </c>
      <c r="AO15" s="54">
        <f t="shared" si="3"/>
        <v>3570000</v>
      </c>
      <c r="AP15" s="55"/>
    </row>
    <row r="16" spans="2:42">
      <c r="B16" s="51" t="s">
        <v>259</v>
      </c>
      <c r="C16" s="52">
        <v>0</v>
      </c>
      <c r="D16" s="53" t="s">
        <v>100</v>
      </c>
      <c r="E16" s="54">
        <v>2261000</v>
      </c>
      <c r="F16" s="54">
        <v>0</v>
      </c>
      <c r="G16" s="55"/>
      <c r="I16" s="51" t="s">
        <v>259</v>
      </c>
      <c r="J16" s="52">
        <v>0</v>
      </c>
      <c r="K16" s="53" t="s">
        <v>100</v>
      </c>
      <c r="L16" s="54">
        <v>2261000</v>
      </c>
      <c r="M16" s="54">
        <v>0</v>
      </c>
      <c r="N16" s="55"/>
      <c r="P16" s="51" t="s">
        <v>259</v>
      </c>
      <c r="Q16" s="52">
        <v>0</v>
      </c>
      <c r="R16" s="53" t="s">
        <v>100</v>
      </c>
      <c r="S16" s="54">
        <v>2261000</v>
      </c>
      <c r="T16" s="54">
        <f t="shared" si="0"/>
        <v>0</v>
      </c>
      <c r="U16" s="55"/>
      <c r="W16" s="51" t="s">
        <v>259</v>
      </c>
      <c r="X16" s="52">
        <v>0</v>
      </c>
      <c r="Y16" s="53" t="s">
        <v>100</v>
      </c>
      <c r="Z16" s="54">
        <v>2261000</v>
      </c>
      <c r="AA16" s="54">
        <f t="shared" si="1"/>
        <v>0</v>
      </c>
      <c r="AB16" s="55"/>
      <c r="AD16" s="51" t="s">
        <v>259</v>
      </c>
      <c r="AE16" s="52">
        <v>0</v>
      </c>
      <c r="AF16" s="53" t="s">
        <v>100</v>
      </c>
      <c r="AG16" s="54">
        <v>2261000</v>
      </c>
      <c r="AH16" s="54">
        <f t="shared" si="2"/>
        <v>0</v>
      </c>
      <c r="AI16" s="55"/>
      <c r="AK16" s="51" t="s">
        <v>259</v>
      </c>
      <c r="AL16" s="52">
        <v>0</v>
      </c>
      <c r="AM16" s="53" t="s">
        <v>100</v>
      </c>
      <c r="AN16" s="54">
        <v>2261000</v>
      </c>
      <c r="AO16" s="54">
        <f t="shared" si="3"/>
        <v>0</v>
      </c>
      <c r="AP16" s="55"/>
    </row>
    <row r="17" spans="2:42">
      <c r="B17" s="51" t="s">
        <v>260</v>
      </c>
      <c r="C17" s="52">
        <v>0</v>
      </c>
      <c r="D17" s="53" t="s">
        <v>100</v>
      </c>
      <c r="E17" s="54">
        <v>4165000</v>
      </c>
      <c r="F17" s="54">
        <v>0</v>
      </c>
      <c r="G17" s="55"/>
      <c r="I17" s="51" t="s">
        <v>260</v>
      </c>
      <c r="J17" s="52">
        <v>0</v>
      </c>
      <c r="K17" s="53" t="s">
        <v>100</v>
      </c>
      <c r="L17" s="54">
        <v>4165000</v>
      </c>
      <c r="M17" s="54">
        <v>0</v>
      </c>
      <c r="N17" s="55"/>
      <c r="P17" s="51" t="s">
        <v>260</v>
      </c>
      <c r="Q17" s="52">
        <v>0</v>
      </c>
      <c r="R17" s="53" t="s">
        <v>100</v>
      </c>
      <c r="S17" s="54">
        <v>4165000</v>
      </c>
      <c r="T17" s="54">
        <f t="shared" si="0"/>
        <v>0</v>
      </c>
      <c r="U17" s="55"/>
      <c r="W17" s="51" t="s">
        <v>260</v>
      </c>
      <c r="X17" s="52">
        <v>0</v>
      </c>
      <c r="Y17" s="53" t="s">
        <v>100</v>
      </c>
      <c r="Z17" s="54">
        <v>4165000</v>
      </c>
      <c r="AA17" s="54">
        <f t="shared" si="1"/>
        <v>0</v>
      </c>
      <c r="AB17" s="55"/>
      <c r="AD17" s="51" t="s">
        <v>260</v>
      </c>
      <c r="AE17" s="52">
        <v>0</v>
      </c>
      <c r="AF17" s="53" t="s">
        <v>100</v>
      </c>
      <c r="AG17" s="54">
        <v>4165000</v>
      </c>
      <c r="AH17" s="54">
        <f t="shared" si="2"/>
        <v>0</v>
      </c>
      <c r="AI17" s="55"/>
      <c r="AK17" s="51" t="s">
        <v>260</v>
      </c>
      <c r="AL17" s="52">
        <v>0</v>
      </c>
      <c r="AM17" s="53" t="s">
        <v>100</v>
      </c>
      <c r="AN17" s="54">
        <v>4165000</v>
      </c>
      <c r="AO17" s="54">
        <f t="shared" si="3"/>
        <v>0</v>
      </c>
      <c r="AP17" s="55"/>
    </row>
    <row r="18" spans="2:42">
      <c r="B18" s="51" t="s">
        <v>87</v>
      </c>
      <c r="C18" s="52">
        <v>1</v>
      </c>
      <c r="D18" s="53" t="s">
        <v>77</v>
      </c>
      <c r="E18" s="54">
        <v>178500</v>
      </c>
      <c r="F18" s="54">
        <v>178500</v>
      </c>
      <c r="G18" s="55"/>
      <c r="I18" s="51" t="s">
        <v>87</v>
      </c>
      <c r="J18" s="52">
        <v>1</v>
      </c>
      <c r="K18" s="53" t="s">
        <v>77</v>
      </c>
      <c r="L18" s="54">
        <v>178500</v>
      </c>
      <c r="M18" s="54">
        <v>178500</v>
      </c>
      <c r="N18" s="55"/>
      <c r="P18" s="51" t="s">
        <v>87</v>
      </c>
      <c r="Q18" s="52">
        <v>1</v>
      </c>
      <c r="R18" s="53" t="s">
        <v>77</v>
      </c>
      <c r="S18" s="54">
        <v>178500</v>
      </c>
      <c r="T18" s="54">
        <f t="shared" si="0"/>
        <v>178500</v>
      </c>
      <c r="U18" s="55"/>
      <c r="W18" s="51" t="s">
        <v>87</v>
      </c>
      <c r="X18" s="52">
        <v>1</v>
      </c>
      <c r="Y18" s="53" t="s">
        <v>77</v>
      </c>
      <c r="Z18" s="54">
        <v>178500</v>
      </c>
      <c r="AA18" s="54">
        <f t="shared" si="1"/>
        <v>178500</v>
      </c>
      <c r="AB18" s="55"/>
      <c r="AD18" s="51" t="s">
        <v>87</v>
      </c>
      <c r="AE18" s="52">
        <v>1</v>
      </c>
      <c r="AF18" s="53" t="s">
        <v>77</v>
      </c>
      <c r="AG18" s="54">
        <v>178500</v>
      </c>
      <c r="AH18" s="54">
        <f t="shared" si="2"/>
        <v>178500</v>
      </c>
      <c r="AI18" s="55"/>
      <c r="AK18" s="51" t="s">
        <v>87</v>
      </c>
      <c r="AL18" s="52">
        <v>1</v>
      </c>
      <c r="AM18" s="53" t="s">
        <v>77</v>
      </c>
      <c r="AN18" s="54">
        <v>178500</v>
      </c>
      <c r="AO18" s="54">
        <f t="shared" si="3"/>
        <v>178500</v>
      </c>
      <c r="AP18" s="55"/>
    </row>
    <row r="19" spans="2:42">
      <c r="B19" s="51" t="s">
        <v>261</v>
      </c>
      <c r="C19" s="52">
        <v>4</v>
      </c>
      <c r="D19" s="53" t="s">
        <v>77</v>
      </c>
      <c r="E19" s="54">
        <v>4760</v>
      </c>
      <c r="F19" s="54">
        <v>19040</v>
      </c>
      <c r="G19" s="55"/>
      <c r="I19" s="51" t="s">
        <v>261</v>
      </c>
      <c r="J19" s="52">
        <v>4</v>
      </c>
      <c r="K19" s="53" t="s">
        <v>77</v>
      </c>
      <c r="L19" s="54">
        <v>4760</v>
      </c>
      <c r="M19" s="54">
        <v>19040</v>
      </c>
      <c r="N19" s="55"/>
      <c r="P19" s="51" t="s">
        <v>261</v>
      </c>
      <c r="Q19" s="52">
        <v>4</v>
      </c>
      <c r="R19" s="53" t="s">
        <v>77</v>
      </c>
      <c r="S19" s="54">
        <v>4760</v>
      </c>
      <c r="T19" s="54">
        <f t="shared" si="0"/>
        <v>19040</v>
      </c>
      <c r="U19" s="55"/>
      <c r="W19" s="51" t="s">
        <v>261</v>
      </c>
      <c r="X19" s="52">
        <v>10</v>
      </c>
      <c r="Y19" s="53" t="s">
        <v>77</v>
      </c>
      <c r="Z19" s="54">
        <v>4760</v>
      </c>
      <c r="AA19" s="54">
        <f t="shared" si="1"/>
        <v>47600</v>
      </c>
      <c r="AB19" s="55"/>
      <c r="AD19" s="51" t="s">
        <v>261</v>
      </c>
      <c r="AE19" s="52">
        <v>10</v>
      </c>
      <c r="AF19" s="53" t="s">
        <v>77</v>
      </c>
      <c r="AG19" s="54">
        <v>4760</v>
      </c>
      <c r="AH19" s="54">
        <f t="shared" si="2"/>
        <v>47600</v>
      </c>
      <c r="AI19" s="55"/>
      <c r="AK19" s="51" t="s">
        <v>261</v>
      </c>
      <c r="AL19" s="52">
        <v>10</v>
      </c>
      <c r="AM19" s="53" t="s">
        <v>77</v>
      </c>
      <c r="AN19" s="54">
        <v>4760</v>
      </c>
      <c r="AO19" s="54">
        <f t="shared" si="3"/>
        <v>47600</v>
      </c>
      <c r="AP19" s="55"/>
    </row>
    <row r="20" spans="2:42">
      <c r="B20" s="51" t="s">
        <v>262</v>
      </c>
      <c r="C20" s="52">
        <v>1</v>
      </c>
      <c r="D20" s="53" t="s">
        <v>77</v>
      </c>
      <c r="E20" s="54">
        <v>4760</v>
      </c>
      <c r="F20" s="54">
        <v>4760</v>
      </c>
      <c r="G20" s="55"/>
      <c r="I20" s="51" t="s">
        <v>262</v>
      </c>
      <c r="J20" s="52">
        <v>1</v>
      </c>
      <c r="K20" s="53" t="s">
        <v>77</v>
      </c>
      <c r="L20" s="54">
        <v>4760</v>
      </c>
      <c r="M20" s="54">
        <v>4760</v>
      </c>
      <c r="N20" s="55"/>
      <c r="P20" s="51" t="s">
        <v>262</v>
      </c>
      <c r="Q20" s="52">
        <v>1</v>
      </c>
      <c r="R20" s="53" t="s">
        <v>77</v>
      </c>
      <c r="S20" s="54">
        <v>4760</v>
      </c>
      <c r="T20" s="54">
        <f t="shared" si="0"/>
        <v>4760</v>
      </c>
      <c r="U20" s="55"/>
      <c r="W20" s="51" t="s">
        <v>262</v>
      </c>
      <c r="X20" s="52">
        <v>1</v>
      </c>
      <c r="Y20" s="53" t="s">
        <v>77</v>
      </c>
      <c r="Z20" s="54">
        <v>4760</v>
      </c>
      <c r="AA20" s="54">
        <f t="shared" si="1"/>
        <v>4760</v>
      </c>
      <c r="AB20" s="55"/>
      <c r="AD20" s="51" t="s">
        <v>262</v>
      </c>
      <c r="AE20" s="52">
        <v>1</v>
      </c>
      <c r="AF20" s="53" t="s">
        <v>77</v>
      </c>
      <c r="AG20" s="54">
        <v>4760</v>
      </c>
      <c r="AH20" s="54">
        <f t="shared" si="2"/>
        <v>4760</v>
      </c>
      <c r="AI20" s="55"/>
      <c r="AK20" s="51" t="s">
        <v>262</v>
      </c>
      <c r="AL20" s="52">
        <v>1</v>
      </c>
      <c r="AM20" s="53" t="s">
        <v>77</v>
      </c>
      <c r="AN20" s="54">
        <v>4760</v>
      </c>
      <c r="AO20" s="54">
        <f t="shared" si="3"/>
        <v>4760</v>
      </c>
      <c r="AP20" s="55"/>
    </row>
    <row r="21" spans="2:42">
      <c r="B21" s="51" t="s">
        <v>263</v>
      </c>
      <c r="C21" s="52">
        <v>0</v>
      </c>
      <c r="D21" s="53" t="s">
        <v>77</v>
      </c>
      <c r="E21" s="54">
        <v>833000</v>
      </c>
      <c r="F21" s="54">
        <v>0</v>
      </c>
      <c r="G21" s="55"/>
      <c r="I21" s="51" t="s">
        <v>263</v>
      </c>
      <c r="J21" s="52">
        <v>0</v>
      </c>
      <c r="K21" s="53" t="s">
        <v>77</v>
      </c>
      <c r="L21" s="54">
        <v>833000</v>
      </c>
      <c r="M21" s="54">
        <v>0</v>
      </c>
      <c r="N21" s="55"/>
      <c r="P21" s="51" t="s">
        <v>263</v>
      </c>
      <c r="Q21" s="52">
        <v>0</v>
      </c>
      <c r="R21" s="53" t="s">
        <v>77</v>
      </c>
      <c r="S21" s="54">
        <v>833000</v>
      </c>
      <c r="T21" s="54">
        <f t="shared" si="0"/>
        <v>0</v>
      </c>
      <c r="U21" s="55"/>
      <c r="W21" s="51" t="s">
        <v>263</v>
      </c>
      <c r="X21" s="52">
        <v>0</v>
      </c>
      <c r="Y21" s="53" t="s">
        <v>77</v>
      </c>
      <c r="Z21" s="54">
        <v>833000</v>
      </c>
      <c r="AA21" s="54">
        <f t="shared" si="1"/>
        <v>0</v>
      </c>
      <c r="AB21" s="55"/>
      <c r="AD21" s="51" t="s">
        <v>263</v>
      </c>
      <c r="AE21" s="52">
        <v>0</v>
      </c>
      <c r="AF21" s="53" t="s">
        <v>77</v>
      </c>
      <c r="AG21" s="54">
        <v>833000</v>
      </c>
      <c r="AH21" s="54">
        <f t="shared" si="2"/>
        <v>0</v>
      </c>
      <c r="AI21" s="55"/>
      <c r="AK21" s="51" t="s">
        <v>263</v>
      </c>
      <c r="AL21" s="52">
        <v>0</v>
      </c>
      <c r="AM21" s="53" t="s">
        <v>77</v>
      </c>
      <c r="AN21" s="54">
        <v>833000</v>
      </c>
      <c r="AO21" s="54">
        <f t="shared" si="3"/>
        <v>0</v>
      </c>
      <c r="AP21" s="55"/>
    </row>
    <row r="22" spans="2:42">
      <c r="B22" s="51" t="s">
        <v>264</v>
      </c>
      <c r="C22" s="52">
        <v>2</v>
      </c>
      <c r="D22" s="53" t="s">
        <v>77</v>
      </c>
      <c r="E22" s="54">
        <v>238000</v>
      </c>
      <c r="F22" s="54">
        <v>476000</v>
      </c>
      <c r="G22" s="55"/>
      <c r="I22" s="51" t="s">
        <v>264</v>
      </c>
      <c r="J22" s="52">
        <v>2</v>
      </c>
      <c r="K22" s="53" t="s">
        <v>77</v>
      </c>
      <c r="L22" s="54">
        <v>238000</v>
      </c>
      <c r="M22" s="54">
        <v>476000</v>
      </c>
      <c r="N22" s="55"/>
      <c r="P22" s="51" t="s">
        <v>264</v>
      </c>
      <c r="Q22" s="52">
        <v>2</v>
      </c>
      <c r="R22" s="53" t="s">
        <v>77</v>
      </c>
      <c r="S22" s="54">
        <v>238000</v>
      </c>
      <c r="T22" s="54">
        <f t="shared" si="0"/>
        <v>476000</v>
      </c>
      <c r="U22" s="55"/>
      <c r="W22" s="51" t="s">
        <v>264</v>
      </c>
      <c r="X22" s="52">
        <v>2</v>
      </c>
      <c r="Y22" s="53" t="s">
        <v>77</v>
      </c>
      <c r="Z22" s="54">
        <v>238000</v>
      </c>
      <c r="AA22" s="54">
        <f t="shared" si="1"/>
        <v>476000</v>
      </c>
      <c r="AB22" s="55"/>
      <c r="AD22" s="51" t="s">
        <v>264</v>
      </c>
      <c r="AE22" s="52">
        <v>2</v>
      </c>
      <c r="AF22" s="53" t="s">
        <v>77</v>
      </c>
      <c r="AG22" s="54">
        <v>238000</v>
      </c>
      <c r="AH22" s="54">
        <f t="shared" si="2"/>
        <v>476000</v>
      </c>
      <c r="AI22" s="55"/>
      <c r="AK22" s="51" t="s">
        <v>264</v>
      </c>
      <c r="AL22" s="52">
        <v>2</v>
      </c>
      <c r="AM22" s="53" t="s">
        <v>77</v>
      </c>
      <c r="AN22" s="54">
        <v>238000</v>
      </c>
      <c r="AO22" s="54">
        <f t="shared" si="3"/>
        <v>476000</v>
      </c>
      <c r="AP22" s="55"/>
    </row>
    <row r="23" spans="2:42">
      <c r="B23" s="51" t="s">
        <v>207</v>
      </c>
      <c r="C23" s="52">
        <v>1</v>
      </c>
      <c r="D23" s="53" t="s">
        <v>77</v>
      </c>
      <c r="E23" s="54">
        <v>2975000</v>
      </c>
      <c r="F23" s="54">
        <v>2975000</v>
      </c>
      <c r="G23" s="55"/>
      <c r="I23" s="51" t="s">
        <v>207</v>
      </c>
      <c r="J23" s="52">
        <v>1</v>
      </c>
      <c r="K23" s="53" t="s">
        <v>77</v>
      </c>
      <c r="L23" s="54">
        <v>2975000</v>
      </c>
      <c r="M23" s="54">
        <v>2975000</v>
      </c>
      <c r="N23" s="55"/>
      <c r="P23" s="51" t="s">
        <v>207</v>
      </c>
      <c r="Q23" s="52">
        <v>1</v>
      </c>
      <c r="R23" s="53" t="s">
        <v>77</v>
      </c>
      <c r="S23" s="54">
        <v>2975000</v>
      </c>
      <c r="T23" s="54">
        <f t="shared" si="0"/>
        <v>2975000</v>
      </c>
      <c r="U23" s="55"/>
      <c r="W23" s="51" t="s">
        <v>207</v>
      </c>
      <c r="X23" s="52">
        <v>2</v>
      </c>
      <c r="Y23" s="53" t="s">
        <v>77</v>
      </c>
      <c r="Z23" s="54">
        <v>2975000</v>
      </c>
      <c r="AA23" s="54">
        <f t="shared" si="1"/>
        <v>5950000</v>
      </c>
      <c r="AB23" s="55"/>
      <c r="AD23" s="51" t="s">
        <v>207</v>
      </c>
      <c r="AE23" s="52">
        <v>2</v>
      </c>
      <c r="AF23" s="53" t="s">
        <v>77</v>
      </c>
      <c r="AG23" s="54">
        <v>2975000</v>
      </c>
      <c r="AH23" s="54">
        <f t="shared" si="2"/>
        <v>5950000</v>
      </c>
      <c r="AI23" s="55"/>
      <c r="AK23" s="51" t="s">
        <v>207</v>
      </c>
      <c r="AL23" s="52">
        <v>2</v>
      </c>
      <c r="AM23" s="53" t="s">
        <v>77</v>
      </c>
      <c r="AN23" s="54">
        <v>2975000</v>
      </c>
      <c r="AO23" s="54">
        <f t="shared" si="3"/>
        <v>5950000</v>
      </c>
      <c r="AP23" s="55"/>
    </row>
    <row r="24" spans="2:42">
      <c r="B24" s="51" t="s">
        <v>265</v>
      </c>
      <c r="C24" s="52">
        <v>5</v>
      </c>
      <c r="D24" s="53" t="s">
        <v>77</v>
      </c>
      <c r="E24" s="54">
        <v>71400</v>
      </c>
      <c r="F24" s="54">
        <v>357000</v>
      </c>
      <c r="G24" s="55"/>
      <c r="I24" s="51" t="s">
        <v>265</v>
      </c>
      <c r="J24" s="52">
        <v>5</v>
      </c>
      <c r="K24" s="53" t="s">
        <v>77</v>
      </c>
      <c r="L24" s="54">
        <v>71400</v>
      </c>
      <c r="M24" s="54">
        <v>357000</v>
      </c>
      <c r="N24" s="55"/>
      <c r="P24" s="51" t="s">
        <v>265</v>
      </c>
      <c r="Q24" s="52">
        <v>5</v>
      </c>
      <c r="R24" s="53" t="s">
        <v>77</v>
      </c>
      <c r="S24" s="54">
        <v>71400</v>
      </c>
      <c r="T24" s="54">
        <f t="shared" si="0"/>
        <v>357000</v>
      </c>
      <c r="U24" s="55"/>
      <c r="W24" s="51" t="s">
        <v>265</v>
      </c>
      <c r="X24" s="52">
        <v>9</v>
      </c>
      <c r="Y24" s="53" t="s">
        <v>77</v>
      </c>
      <c r="Z24" s="54">
        <v>71400</v>
      </c>
      <c r="AA24" s="54">
        <f t="shared" si="1"/>
        <v>642600</v>
      </c>
      <c r="AB24" s="55"/>
      <c r="AD24" s="51" t="s">
        <v>265</v>
      </c>
      <c r="AE24" s="52">
        <v>9</v>
      </c>
      <c r="AF24" s="53" t="s">
        <v>77</v>
      </c>
      <c r="AG24" s="54">
        <v>71400</v>
      </c>
      <c r="AH24" s="54">
        <f t="shared" si="2"/>
        <v>642600</v>
      </c>
      <c r="AI24" s="55"/>
      <c r="AK24" s="51" t="s">
        <v>265</v>
      </c>
      <c r="AL24" s="52">
        <v>9</v>
      </c>
      <c r="AM24" s="53" t="s">
        <v>77</v>
      </c>
      <c r="AN24" s="54">
        <v>71400</v>
      </c>
      <c r="AO24" s="54">
        <f t="shared" si="3"/>
        <v>642600</v>
      </c>
      <c r="AP24" s="55"/>
    </row>
    <row r="25" spans="2:42">
      <c r="B25" s="51" t="s">
        <v>266</v>
      </c>
      <c r="C25" s="52">
        <v>11</v>
      </c>
      <c r="D25" s="53" t="s">
        <v>77</v>
      </c>
      <c r="E25" s="54">
        <v>41650</v>
      </c>
      <c r="F25" s="54">
        <v>458150</v>
      </c>
      <c r="G25" s="55"/>
      <c r="I25" s="51" t="s">
        <v>266</v>
      </c>
      <c r="J25" s="52">
        <v>11</v>
      </c>
      <c r="K25" s="53" t="s">
        <v>77</v>
      </c>
      <c r="L25" s="54">
        <v>41650</v>
      </c>
      <c r="M25" s="54">
        <v>458150</v>
      </c>
      <c r="N25" s="55"/>
      <c r="P25" s="51" t="s">
        <v>266</v>
      </c>
      <c r="Q25" s="52">
        <v>11</v>
      </c>
      <c r="R25" s="53" t="s">
        <v>77</v>
      </c>
      <c r="S25" s="54">
        <v>41650</v>
      </c>
      <c r="T25" s="54">
        <f t="shared" si="0"/>
        <v>458150</v>
      </c>
      <c r="U25" s="55"/>
      <c r="W25" s="51" t="s">
        <v>266</v>
      </c>
      <c r="X25" s="52">
        <v>11</v>
      </c>
      <c r="Y25" s="53" t="s">
        <v>77</v>
      </c>
      <c r="Z25" s="54">
        <v>41650</v>
      </c>
      <c r="AA25" s="54">
        <f t="shared" si="1"/>
        <v>458150</v>
      </c>
      <c r="AB25" s="55"/>
      <c r="AD25" s="51" t="s">
        <v>266</v>
      </c>
      <c r="AE25" s="52">
        <v>11</v>
      </c>
      <c r="AF25" s="53" t="s">
        <v>77</v>
      </c>
      <c r="AG25" s="54">
        <v>41650</v>
      </c>
      <c r="AH25" s="54">
        <f t="shared" si="2"/>
        <v>458150</v>
      </c>
      <c r="AI25" s="55"/>
      <c r="AK25" s="51" t="s">
        <v>266</v>
      </c>
      <c r="AL25" s="52">
        <v>11</v>
      </c>
      <c r="AM25" s="53" t="s">
        <v>77</v>
      </c>
      <c r="AN25" s="54">
        <v>41650</v>
      </c>
      <c r="AO25" s="54">
        <f t="shared" si="3"/>
        <v>458150</v>
      </c>
      <c r="AP25" s="55"/>
    </row>
    <row r="26" spans="2:42">
      <c r="B26" s="51" t="s">
        <v>267</v>
      </c>
      <c r="C26" s="52">
        <v>8</v>
      </c>
      <c r="D26" s="53" t="s">
        <v>77</v>
      </c>
      <c r="E26" s="54">
        <v>35700</v>
      </c>
      <c r="F26" s="54">
        <v>285600</v>
      </c>
      <c r="G26" s="55"/>
      <c r="I26" s="51" t="s">
        <v>267</v>
      </c>
      <c r="J26" s="52">
        <v>8</v>
      </c>
      <c r="K26" s="53" t="s">
        <v>77</v>
      </c>
      <c r="L26" s="54">
        <v>35700</v>
      </c>
      <c r="M26" s="54">
        <v>285600</v>
      </c>
      <c r="N26" s="55"/>
      <c r="P26" s="51" t="s">
        <v>267</v>
      </c>
      <c r="Q26" s="52">
        <v>8</v>
      </c>
      <c r="R26" s="53" t="s">
        <v>77</v>
      </c>
      <c r="S26" s="54">
        <v>35700</v>
      </c>
      <c r="T26" s="54">
        <f t="shared" si="0"/>
        <v>285600</v>
      </c>
      <c r="U26" s="55"/>
      <c r="W26" s="51" t="s">
        <v>267</v>
      </c>
      <c r="X26" s="52">
        <v>8</v>
      </c>
      <c r="Y26" s="53" t="s">
        <v>77</v>
      </c>
      <c r="Z26" s="54">
        <v>35700</v>
      </c>
      <c r="AA26" s="54">
        <f t="shared" si="1"/>
        <v>285600</v>
      </c>
      <c r="AB26" s="55"/>
      <c r="AD26" s="51" t="s">
        <v>267</v>
      </c>
      <c r="AE26" s="52">
        <v>8</v>
      </c>
      <c r="AF26" s="53" t="s">
        <v>77</v>
      </c>
      <c r="AG26" s="54">
        <v>35700</v>
      </c>
      <c r="AH26" s="54">
        <f t="shared" si="2"/>
        <v>285600</v>
      </c>
      <c r="AI26" s="55"/>
      <c r="AK26" s="51" t="s">
        <v>267</v>
      </c>
      <c r="AL26" s="52">
        <v>8</v>
      </c>
      <c r="AM26" s="53" t="s">
        <v>77</v>
      </c>
      <c r="AN26" s="54">
        <v>35700</v>
      </c>
      <c r="AO26" s="54">
        <f t="shared" si="3"/>
        <v>285600</v>
      </c>
      <c r="AP26" s="55"/>
    </row>
    <row r="27" spans="2:42">
      <c r="B27" s="51" t="s">
        <v>268</v>
      </c>
      <c r="C27" s="52">
        <v>1</v>
      </c>
      <c r="D27" s="53" t="s">
        <v>77</v>
      </c>
      <c r="E27" s="54">
        <v>48195000</v>
      </c>
      <c r="F27" s="54">
        <v>48195000</v>
      </c>
      <c r="G27" s="55"/>
      <c r="I27" s="51" t="s">
        <v>269</v>
      </c>
      <c r="J27" s="52">
        <v>1</v>
      </c>
      <c r="K27" s="53" t="s">
        <v>77</v>
      </c>
      <c r="L27" s="54">
        <v>53550000</v>
      </c>
      <c r="M27" s="54">
        <v>53550000</v>
      </c>
      <c r="N27" s="55"/>
      <c r="P27" s="51" t="s">
        <v>270</v>
      </c>
      <c r="Q27" s="52">
        <v>1</v>
      </c>
      <c r="R27" s="53" t="s">
        <v>77</v>
      </c>
      <c r="S27" s="54">
        <v>176120000</v>
      </c>
      <c r="T27" s="54">
        <f t="shared" si="0"/>
        <v>176120000</v>
      </c>
      <c r="U27" s="55"/>
      <c r="W27" s="51" t="s">
        <v>270</v>
      </c>
      <c r="X27" s="52">
        <v>1</v>
      </c>
      <c r="Y27" s="53" t="s">
        <v>77</v>
      </c>
      <c r="Z27" s="54">
        <v>176120000</v>
      </c>
      <c r="AA27" s="54">
        <f t="shared" si="1"/>
        <v>176120000</v>
      </c>
      <c r="AB27" s="55"/>
      <c r="AD27" s="51" t="s">
        <v>271</v>
      </c>
      <c r="AE27" s="52">
        <v>1</v>
      </c>
      <c r="AF27" s="53" t="s">
        <v>77</v>
      </c>
      <c r="AG27" s="54">
        <v>208250000</v>
      </c>
      <c r="AH27" s="54">
        <f t="shared" si="2"/>
        <v>208250000</v>
      </c>
      <c r="AI27" s="55"/>
      <c r="AK27" s="51" t="s">
        <v>271</v>
      </c>
      <c r="AL27" s="52">
        <v>1</v>
      </c>
      <c r="AM27" s="53" t="s">
        <v>77</v>
      </c>
      <c r="AN27" s="54">
        <v>208250000</v>
      </c>
      <c r="AO27" s="54">
        <f t="shared" si="3"/>
        <v>208250000</v>
      </c>
      <c r="AP27" s="55"/>
    </row>
    <row r="28" spans="2:42">
      <c r="B28" s="51"/>
      <c r="C28" s="52">
        <v>0</v>
      </c>
      <c r="D28" s="53" t="s">
        <v>49</v>
      </c>
      <c r="E28" s="54" t="s">
        <v>49</v>
      </c>
      <c r="F28" s="54">
        <v>0</v>
      </c>
      <c r="G28" s="55"/>
      <c r="I28" s="51"/>
      <c r="J28" s="52">
        <v>0</v>
      </c>
      <c r="K28" s="53" t="s">
        <v>49</v>
      </c>
      <c r="L28" s="54" t="s">
        <v>49</v>
      </c>
      <c r="M28" s="54">
        <v>0</v>
      </c>
      <c r="N28" s="55"/>
      <c r="P28" s="51"/>
      <c r="Q28" s="52">
        <v>0</v>
      </c>
      <c r="R28" s="53" t="s">
        <v>49</v>
      </c>
      <c r="S28" s="54" t="s">
        <v>49</v>
      </c>
      <c r="T28" s="54">
        <f t="shared" si="0"/>
        <v>0</v>
      </c>
      <c r="U28" s="55"/>
      <c r="W28" s="51"/>
      <c r="X28" s="52">
        <v>0</v>
      </c>
      <c r="Y28" s="53" t="s">
        <v>49</v>
      </c>
      <c r="Z28" s="54" t="s">
        <v>49</v>
      </c>
      <c r="AA28" s="54">
        <f t="shared" si="1"/>
        <v>0</v>
      </c>
      <c r="AB28" s="55"/>
      <c r="AD28" s="51"/>
      <c r="AE28" s="52">
        <v>0</v>
      </c>
      <c r="AF28" s="53" t="s">
        <v>49</v>
      </c>
      <c r="AG28" s="54" t="s">
        <v>49</v>
      </c>
      <c r="AH28" s="54">
        <f t="shared" si="2"/>
        <v>0</v>
      </c>
      <c r="AI28" s="55"/>
      <c r="AK28" s="51"/>
      <c r="AL28" s="52">
        <v>0</v>
      </c>
      <c r="AM28" s="53" t="s">
        <v>49</v>
      </c>
      <c r="AN28" s="54" t="s">
        <v>49</v>
      </c>
      <c r="AO28" s="54">
        <f t="shared" si="3"/>
        <v>0</v>
      </c>
      <c r="AP28" s="55"/>
    </row>
    <row r="29" spans="2:42">
      <c r="B29" s="51" t="s">
        <v>272</v>
      </c>
      <c r="C29" s="52">
        <v>1</v>
      </c>
      <c r="D29" s="53" t="s">
        <v>77</v>
      </c>
      <c r="E29" s="54">
        <v>2975000</v>
      </c>
      <c r="F29" s="54">
        <v>2975000</v>
      </c>
      <c r="G29" s="55"/>
      <c r="I29" s="51" t="s">
        <v>272</v>
      </c>
      <c r="J29" s="52">
        <v>1</v>
      </c>
      <c r="K29" s="53" t="s">
        <v>77</v>
      </c>
      <c r="L29" s="54">
        <v>2975000</v>
      </c>
      <c r="M29" s="54">
        <v>2975000</v>
      </c>
      <c r="N29" s="55"/>
      <c r="P29" s="51" t="s">
        <v>272</v>
      </c>
      <c r="Q29" s="52">
        <v>1</v>
      </c>
      <c r="R29" s="53" t="s">
        <v>77</v>
      </c>
      <c r="S29" s="54">
        <v>2975000</v>
      </c>
      <c r="T29" s="54">
        <f t="shared" si="0"/>
        <v>2975000</v>
      </c>
      <c r="U29" s="55"/>
      <c r="W29" s="51" t="s">
        <v>272</v>
      </c>
      <c r="X29" s="52">
        <v>1</v>
      </c>
      <c r="Y29" s="53" t="s">
        <v>77</v>
      </c>
      <c r="Z29" s="54">
        <v>2975000</v>
      </c>
      <c r="AA29" s="54">
        <f t="shared" si="1"/>
        <v>2975000</v>
      </c>
      <c r="AB29" s="55"/>
      <c r="AD29" s="51" t="s">
        <v>272</v>
      </c>
      <c r="AE29" s="52">
        <v>1</v>
      </c>
      <c r="AF29" s="53" t="s">
        <v>77</v>
      </c>
      <c r="AG29" s="54">
        <v>2975000</v>
      </c>
      <c r="AH29" s="54">
        <f t="shared" si="2"/>
        <v>2975000</v>
      </c>
      <c r="AI29" s="55"/>
      <c r="AK29" s="51" t="s">
        <v>272</v>
      </c>
      <c r="AL29" s="52">
        <v>1</v>
      </c>
      <c r="AM29" s="53" t="s">
        <v>77</v>
      </c>
      <c r="AN29" s="54">
        <v>2975000</v>
      </c>
      <c r="AO29" s="54">
        <f t="shared" si="3"/>
        <v>2975000</v>
      </c>
      <c r="AP29" s="55"/>
    </row>
    <row r="30" spans="2:42">
      <c r="B30" s="51" t="s">
        <v>273</v>
      </c>
      <c r="C30" s="52">
        <v>0</v>
      </c>
      <c r="D30" s="53" t="s">
        <v>49</v>
      </c>
      <c r="E30" s="54" t="s">
        <v>49</v>
      </c>
      <c r="F30" s="54">
        <v>0</v>
      </c>
      <c r="G30" s="55"/>
      <c r="I30" s="51" t="s">
        <v>273</v>
      </c>
      <c r="J30" s="52">
        <v>0</v>
      </c>
      <c r="K30" s="53" t="s">
        <v>49</v>
      </c>
      <c r="L30" s="54" t="s">
        <v>49</v>
      </c>
      <c r="M30" s="54">
        <v>0</v>
      </c>
      <c r="N30" s="55"/>
      <c r="P30" s="51" t="s">
        <v>273</v>
      </c>
      <c r="Q30" s="52">
        <v>0</v>
      </c>
      <c r="R30" s="53" t="s">
        <v>49</v>
      </c>
      <c r="S30" s="54" t="s">
        <v>49</v>
      </c>
      <c r="T30" s="54">
        <f t="shared" si="0"/>
        <v>0</v>
      </c>
      <c r="U30" s="55"/>
      <c r="W30" s="51" t="s">
        <v>273</v>
      </c>
      <c r="X30" s="52">
        <v>0</v>
      </c>
      <c r="Y30" s="53" t="s">
        <v>49</v>
      </c>
      <c r="Z30" s="54" t="s">
        <v>49</v>
      </c>
      <c r="AA30" s="54">
        <f t="shared" si="1"/>
        <v>0</v>
      </c>
      <c r="AB30" s="55"/>
      <c r="AD30" s="51" t="s">
        <v>273</v>
      </c>
      <c r="AE30" s="52">
        <v>0</v>
      </c>
      <c r="AF30" s="53" t="s">
        <v>49</v>
      </c>
      <c r="AG30" s="54" t="s">
        <v>49</v>
      </c>
      <c r="AH30" s="54">
        <f t="shared" si="2"/>
        <v>0</v>
      </c>
      <c r="AI30" s="55"/>
      <c r="AK30" s="51" t="s">
        <v>273</v>
      </c>
      <c r="AL30" s="52">
        <v>0</v>
      </c>
      <c r="AM30" s="53" t="s">
        <v>49</v>
      </c>
      <c r="AN30" s="54" t="s">
        <v>49</v>
      </c>
      <c r="AO30" s="54">
        <f t="shared" si="3"/>
        <v>0</v>
      </c>
      <c r="AP30" s="55"/>
    </row>
    <row r="31" spans="2:42">
      <c r="B31" s="51" t="s">
        <v>274</v>
      </c>
      <c r="C31" s="52">
        <v>1</v>
      </c>
      <c r="D31" s="53" t="s">
        <v>77</v>
      </c>
      <c r="E31" s="54">
        <v>10591000</v>
      </c>
      <c r="F31" s="54">
        <v>10591000</v>
      </c>
      <c r="G31" s="55"/>
      <c r="I31" s="51" t="s">
        <v>274</v>
      </c>
      <c r="J31" s="52">
        <v>1</v>
      </c>
      <c r="K31" s="53" t="s">
        <v>77</v>
      </c>
      <c r="L31" s="54">
        <v>10591000</v>
      </c>
      <c r="M31" s="54">
        <v>10591000</v>
      </c>
      <c r="N31" s="55"/>
      <c r="P31" s="51" t="s">
        <v>274</v>
      </c>
      <c r="Q31" s="52">
        <v>1</v>
      </c>
      <c r="R31" s="53" t="s">
        <v>77</v>
      </c>
      <c r="S31" s="54">
        <v>10591000</v>
      </c>
      <c r="T31" s="54">
        <f t="shared" si="0"/>
        <v>10591000</v>
      </c>
      <c r="U31" s="55"/>
      <c r="W31" s="51" t="s">
        <v>274</v>
      </c>
      <c r="X31" s="52">
        <v>1</v>
      </c>
      <c r="Y31" s="53" t="s">
        <v>77</v>
      </c>
      <c r="Z31" s="54">
        <v>10591000</v>
      </c>
      <c r="AA31" s="54">
        <f t="shared" si="1"/>
        <v>10591000</v>
      </c>
      <c r="AB31" s="55"/>
      <c r="AD31" s="51" t="s">
        <v>274</v>
      </c>
      <c r="AE31" s="52">
        <v>1</v>
      </c>
      <c r="AF31" s="53" t="s">
        <v>77</v>
      </c>
      <c r="AG31" s="54">
        <v>10591000</v>
      </c>
      <c r="AH31" s="54">
        <f t="shared" si="2"/>
        <v>10591000</v>
      </c>
      <c r="AI31" s="55"/>
      <c r="AK31" s="51" t="s">
        <v>274</v>
      </c>
      <c r="AL31" s="52">
        <v>1</v>
      </c>
      <c r="AM31" s="53" t="s">
        <v>77</v>
      </c>
      <c r="AN31" s="54">
        <v>10591000</v>
      </c>
      <c r="AO31" s="54">
        <f t="shared" si="3"/>
        <v>10591000</v>
      </c>
      <c r="AP31" s="55"/>
    </row>
    <row r="32" spans="2:42">
      <c r="B32" s="51" t="s">
        <v>275</v>
      </c>
      <c r="C32" s="52">
        <v>2</v>
      </c>
      <c r="D32" s="53" t="s">
        <v>77</v>
      </c>
      <c r="E32" s="54">
        <v>2618000</v>
      </c>
      <c r="F32" s="54">
        <v>5236000</v>
      </c>
      <c r="G32" s="55"/>
      <c r="I32" s="51" t="s">
        <v>275</v>
      </c>
      <c r="J32" s="52">
        <v>2</v>
      </c>
      <c r="K32" s="53" t="s">
        <v>77</v>
      </c>
      <c r="L32" s="54">
        <v>2618000</v>
      </c>
      <c r="M32" s="54">
        <v>5236000</v>
      </c>
      <c r="N32" s="55"/>
      <c r="P32" s="51" t="s">
        <v>275</v>
      </c>
      <c r="Q32" s="52">
        <v>2</v>
      </c>
      <c r="R32" s="53" t="s">
        <v>77</v>
      </c>
      <c r="S32" s="54">
        <v>2618000</v>
      </c>
      <c r="T32" s="54">
        <f t="shared" si="0"/>
        <v>5236000</v>
      </c>
      <c r="U32" s="55"/>
      <c r="W32" s="51" t="s">
        <v>275</v>
      </c>
      <c r="X32" s="52">
        <v>2</v>
      </c>
      <c r="Y32" s="53" t="s">
        <v>77</v>
      </c>
      <c r="Z32" s="54">
        <v>2618000</v>
      </c>
      <c r="AA32" s="54">
        <f t="shared" si="1"/>
        <v>5236000</v>
      </c>
      <c r="AB32" s="55"/>
      <c r="AD32" s="51" t="s">
        <v>275</v>
      </c>
      <c r="AE32" s="52">
        <v>2</v>
      </c>
      <c r="AF32" s="53" t="s">
        <v>77</v>
      </c>
      <c r="AG32" s="54">
        <v>2618000</v>
      </c>
      <c r="AH32" s="54">
        <f t="shared" si="2"/>
        <v>5236000</v>
      </c>
      <c r="AI32" s="55"/>
      <c r="AK32" s="51" t="s">
        <v>275</v>
      </c>
      <c r="AL32" s="52">
        <v>2</v>
      </c>
      <c r="AM32" s="53" t="s">
        <v>77</v>
      </c>
      <c r="AN32" s="54">
        <v>2618000</v>
      </c>
      <c r="AO32" s="54">
        <f t="shared" si="3"/>
        <v>5236000</v>
      </c>
      <c r="AP32" s="55"/>
    </row>
    <row r="33" spans="2:42">
      <c r="B33" s="51" t="s">
        <v>276</v>
      </c>
      <c r="C33" s="52">
        <v>1</v>
      </c>
      <c r="D33" s="53" t="s">
        <v>77</v>
      </c>
      <c r="E33" s="54">
        <v>6283200</v>
      </c>
      <c r="F33" s="54">
        <v>6283200</v>
      </c>
      <c r="G33" s="55"/>
      <c r="I33" s="51" t="s">
        <v>276</v>
      </c>
      <c r="J33" s="52">
        <v>1</v>
      </c>
      <c r="K33" s="53" t="s">
        <v>77</v>
      </c>
      <c r="L33" s="54">
        <v>6283200</v>
      </c>
      <c r="M33" s="54">
        <v>6283200</v>
      </c>
      <c r="N33" s="55"/>
      <c r="P33" s="51" t="s">
        <v>276</v>
      </c>
      <c r="Q33" s="52">
        <v>1</v>
      </c>
      <c r="R33" s="53" t="s">
        <v>77</v>
      </c>
      <c r="S33" s="54">
        <v>6283200</v>
      </c>
      <c r="T33" s="54">
        <f t="shared" si="0"/>
        <v>6283200</v>
      </c>
      <c r="U33" s="55"/>
      <c r="W33" s="51" t="s">
        <v>276</v>
      </c>
      <c r="X33" s="52">
        <v>2</v>
      </c>
      <c r="Y33" s="53" t="s">
        <v>77</v>
      </c>
      <c r="Z33" s="54">
        <v>6283200</v>
      </c>
      <c r="AA33" s="54">
        <f t="shared" si="1"/>
        <v>12566400</v>
      </c>
      <c r="AB33" s="55"/>
      <c r="AD33" s="51" t="s">
        <v>276</v>
      </c>
      <c r="AE33" s="52">
        <v>2</v>
      </c>
      <c r="AF33" s="53" t="s">
        <v>77</v>
      </c>
      <c r="AG33" s="54">
        <v>6283200</v>
      </c>
      <c r="AH33" s="54">
        <f t="shared" si="2"/>
        <v>12566400</v>
      </c>
      <c r="AI33" s="55"/>
      <c r="AK33" s="51" t="s">
        <v>276</v>
      </c>
      <c r="AL33" s="52">
        <v>2</v>
      </c>
      <c r="AM33" s="53" t="s">
        <v>77</v>
      </c>
      <c r="AN33" s="54">
        <v>6283200</v>
      </c>
      <c r="AO33" s="54">
        <f t="shared" si="3"/>
        <v>12566400</v>
      </c>
      <c r="AP33" s="55"/>
    </row>
    <row r="34" spans="2:42">
      <c r="B34" s="51" t="s">
        <v>277</v>
      </c>
      <c r="C34" s="52">
        <v>1</v>
      </c>
      <c r="D34" s="53" t="s">
        <v>77</v>
      </c>
      <c r="E34" s="54">
        <v>11138400</v>
      </c>
      <c r="F34" s="54">
        <v>11138400</v>
      </c>
      <c r="G34" s="55"/>
      <c r="I34" s="51" t="s">
        <v>277</v>
      </c>
      <c r="J34" s="52">
        <v>1</v>
      </c>
      <c r="K34" s="53" t="s">
        <v>77</v>
      </c>
      <c r="L34" s="54">
        <v>11138400</v>
      </c>
      <c r="M34" s="54">
        <v>11138400</v>
      </c>
      <c r="N34" s="55"/>
      <c r="P34" s="51" t="s">
        <v>277</v>
      </c>
      <c r="Q34" s="52">
        <v>1</v>
      </c>
      <c r="R34" s="53" t="s">
        <v>77</v>
      </c>
      <c r="S34" s="54">
        <v>11138400</v>
      </c>
      <c r="T34" s="54">
        <f t="shared" si="0"/>
        <v>11138400</v>
      </c>
      <c r="U34" s="55"/>
      <c r="W34" s="51" t="s">
        <v>277</v>
      </c>
      <c r="X34" s="52">
        <v>1</v>
      </c>
      <c r="Y34" s="53" t="s">
        <v>77</v>
      </c>
      <c r="Z34" s="54">
        <v>11138400</v>
      </c>
      <c r="AA34" s="54">
        <f t="shared" si="1"/>
        <v>11138400</v>
      </c>
      <c r="AB34" s="55"/>
      <c r="AD34" s="51" t="s">
        <v>277</v>
      </c>
      <c r="AE34" s="52">
        <v>1</v>
      </c>
      <c r="AF34" s="53" t="s">
        <v>77</v>
      </c>
      <c r="AG34" s="54">
        <v>11138400</v>
      </c>
      <c r="AH34" s="54">
        <f t="shared" si="2"/>
        <v>11138400</v>
      </c>
      <c r="AI34" s="55"/>
      <c r="AK34" s="51" t="s">
        <v>277</v>
      </c>
      <c r="AL34" s="52">
        <v>1</v>
      </c>
      <c r="AM34" s="53" t="s">
        <v>77</v>
      </c>
      <c r="AN34" s="54">
        <v>11138400</v>
      </c>
      <c r="AO34" s="54">
        <f t="shared" si="3"/>
        <v>11138400</v>
      </c>
      <c r="AP34" s="55"/>
    </row>
    <row r="35" spans="2:42">
      <c r="B35" s="51" t="s">
        <v>278</v>
      </c>
      <c r="C35" s="52">
        <v>8</v>
      </c>
      <c r="D35" s="53" t="s">
        <v>77</v>
      </c>
      <c r="E35" s="54">
        <v>6955.55</v>
      </c>
      <c r="F35" s="54">
        <v>55644</v>
      </c>
      <c r="G35" s="55"/>
      <c r="I35" s="51" t="s">
        <v>278</v>
      </c>
      <c r="J35" s="52">
        <v>8</v>
      </c>
      <c r="K35" s="53" t="s">
        <v>77</v>
      </c>
      <c r="L35" s="54">
        <v>6955.55</v>
      </c>
      <c r="M35" s="54">
        <v>55644</v>
      </c>
      <c r="N35" s="55"/>
      <c r="P35" s="51" t="s">
        <v>278</v>
      </c>
      <c r="Q35" s="52">
        <v>8</v>
      </c>
      <c r="R35" s="53" t="s">
        <v>77</v>
      </c>
      <c r="S35" s="54">
        <v>6955.55</v>
      </c>
      <c r="T35" s="54">
        <f t="shared" si="0"/>
        <v>55644</v>
      </c>
      <c r="U35" s="55"/>
      <c r="W35" s="51" t="s">
        <v>278</v>
      </c>
      <c r="X35" s="52">
        <v>16</v>
      </c>
      <c r="Y35" s="53" t="s">
        <v>77</v>
      </c>
      <c r="Z35" s="54">
        <v>6955.55</v>
      </c>
      <c r="AA35" s="54">
        <f t="shared" si="1"/>
        <v>111289</v>
      </c>
      <c r="AB35" s="55"/>
      <c r="AD35" s="51" t="s">
        <v>278</v>
      </c>
      <c r="AE35" s="52">
        <v>16</v>
      </c>
      <c r="AF35" s="53" t="s">
        <v>77</v>
      </c>
      <c r="AG35" s="54">
        <v>6955.55</v>
      </c>
      <c r="AH35" s="54">
        <f t="shared" si="2"/>
        <v>111289</v>
      </c>
      <c r="AI35" s="55"/>
      <c r="AK35" s="51" t="s">
        <v>278</v>
      </c>
      <c r="AL35" s="52">
        <v>16</v>
      </c>
      <c r="AM35" s="53" t="s">
        <v>77</v>
      </c>
      <c r="AN35" s="54">
        <v>6955.55</v>
      </c>
      <c r="AO35" s="54">
        <f t="shared" si="3"/>
        <v>111289</v>
      </c>
      <c r="AP35" s="55"/>
    </row>
    <row r="36" spans="2:42">
      <c r="B36" s="51" t="s">
        <v>279</v>
      </c>
      <c r="C36" s="52">
        <v>2</v>
      </c>
      <c r="D36" s="53" t="s">
        <v>77</v>
      </c>
      <c r="E36" s="54">
        <v>8330</v>
      </c>
      <c r="F36" s="54">
        <v>16660</v>
      </c>
      <c r="G36" s="55"/>
      <c r="I36" s="51" t="s">
        <v>279</v>
      </c>
      <c r="J36" s="52">
        <v>2</v>
      </c>
      <c r="K36" s="53" t="s">
        <v>77</v>
      </c>
      <c r="L36" s="54">
        <v>8330</v>
      </c>
      <c r="M36" s="54">
        <v>16660</v>
      </c>
      <c r="N36" s="55"/>
      <c r="P36" s="51" t="s">
        <v>279</v>
      </c>
      <c r="Q36" s="52">
        <v>2</v>
      </c>
      <c r="R36" s="53" t="s">
        <v>77</v>
      </c>
      <c r="S36" s="54">
        <v>8330</v>
      </c>
      <c r="T36" s="54">
        <f t="shared" si="0"/>
        <v>16660</v>
      </c>
      <c r="U36" s="55"/>
      <c r="W36" s="51" t="s">
        <v>279</v>
      </c>
      <c r="X36" s="52">
        <v>2</v>
      </c>
      <c r="Y36" s="53" t="s">
        <v>77</v>
      </c>
      <c r="Z36" s="54">
        <v>8330</v>
      </c>
      <c r="AA36" s="54">
        <f t="shared" si="1"/>
        <v>16660</v>
      </c>
      <c r="AB36" s="55"/>
      <c r="AD36" s="51" t="s">
        <v>279</v>
      </c>
      <c r="AE36" s="52">
        <v>2</v>
      </c>
      <c r="AF36" s="53" t="s">
        <v>77</v>
      </c>
      <c r="AG36" s="54">
        <v>8330</v>
      </c>
      <c r="AH36" s="54">
        <f t="shared" si="2"/>
        <v>16660</v>
      </c>
      <c r="AI36" s="55"/>
      <c r="AK36" s="51" t="s">
        <v>279</v>
      </c>
      <c r="AL36" s="52">
        <v>2</v>
      </c>
      <c r="AM36" s="53" t="s">
        <v>77</v>
      </c>
      <c r="AN36" s="54">
        <v>8330</v>
      </c>
      <c r="AO36" s="54">
        <f t="shared" si="3"/>
        <v>16660</v>
      </c>
      <c r="AP36" s="55"/>
    </row>
    <row r="37" spans="2:42">
      <c r="B37" s="51" t="s">
        <v>280</v>
      </c>
      <c r="C37" s="52">
        <v>1</v>
      </c>
      <c r="D37" s="53" t="s">
        <v>77</v>
      </c>
      <c r="E37" s="54">
        <v>2975000</v>
      </c>
      <c r="F37" s="54">
        <v>2975000</v>
      </c>
      <c r="G37" s="55"/>
      <c r="I37" s="51" t="s">
        <v>280</v>
      </c>
      <c r="J37" s="52">
        <v>1</v>
      </c>
      <c r="K37" s="53" t="s">
        <v>77</v>
      </c>
      <c r="L37" s="54">
        <v>2975000</v>
      </c>
      <c r="M37" s="54">
        <v>2975000</v>
      </c>
      <c r="N37" s="55"/>
      <c r="P37" s="51" t="s">
        <v>280</v>
      </c>
      <c r="Q37" s="52">
        <v>1</v>
      </c>
      <c r="R37" s="53" t="s">
        <v>77</v>
      </c>
      <c r="S37" s="54">
        <v>2975000</v>
      </c>
      <c r="T37" s="54">
        <f t="shared" si="0"/>
        <v>2975000</v>
      </c>
      <c r="U37" s="55"/>
      <c r="W37" s="51" t="s">
        <v>280</v>
      </c>
      <c r="X37" s="52">
        <v>1</v>
      </c>
      <c r="Y37" s="53" t="s">
        <v>77</v>
      </c>
      <c r="Z37" s="54">
        <v>2975000</v>
      </c>
      <c r="AA37" s="54">
        <f t="shared" si="1"/>
        <v>2975000</v>
      </c>
      <c r="AB37" s="55"/>
      <c r="AD37" s="51" t="s">
        <v>280</v>
      </c>
      <c r="AE37" s="52">
        <v>1</v>
      </c>
      <c r="AF37" s="53" t="s">
        <v>77</v>
      </c>
      <c r="AG37" s="54">
        <v>2975000</v>
      </c>
      <c r="AH37" s="54">
        <f t="shared" si="2"/>
        <v>2975000</v>
      </c>
      <c r="AI37" s="55"/>
      <c r="AK37" s="51" t="s">
        <v>280</v>
      </c>
      <c r="AL37" s="52">
        <v>1</v>
      </c>
      <c r="AM37" s="53" t="s">
        <v>77</v>
      </c>
      <c r="AN37" s="54">
        <v>2975000</v>
      </c>
      <c r="AO37" s="54">
        <f t="shared" si="3"/>
        <v>2975000</v>
      </c>
      <c r="AP37" s="55"/>
    </row>
    <row r="38" spans="2:42">
      <c r="B38" s="51" t="s">
        <v>281</v>
      </c>
      <c r="C38" s="52">
        <v>1</v>
      </c>
      <c r="D38" s="53" t="s">
        <v>77</v>
      </c>
      <c r="E38" s="54">
        <v>238000</v>
      </c>
      <c r="F38" s="54">
        <v>238000</v>
      </c>
      <c r="G38" s="55"/>
      <c r="I38" s="51" t="s">
        <v>281</v>
      </c>
      <c r="J38" s="52">
        <v>1</v>
      </c>
      <c r="K38" s="53" t="s">
        <v>77</v>
      </c>
      <c r="L38" s="54">
        <v>238000</v>
      </c>
      <c r="M38" s="54">
        <v>238000</v>
      </c>
      <c r="N38" s="55"/>
      <c r="P38" s="51" t="s">
        <v>281</v>
      </c>
      <c r="Q38" s="52">
        <v>1</v>
      </c>
      <c r="R38" s="53" t="s">
        <v>77</v>
      </c>
      <c r="S38" s="54">
        <v>238000</v>
      </c>
      <c r="T38" s="54">
        <f t="shared" si="0"/>
        <v>238000</v>
      </c>
      <c r="U38" s="55"/>
      <c r="W38" s="51" t="s">
        <v>281</v>
      </c>
      <c r="X38" s="52">
        <v>1</v>
      </c>
      <c r="Y38" s="53" t="s">
        <v>77</v>
      </c>
      <c r="Z38" s="54">
        <v>238000</v>
      </c>
      <c r="AA38" s="54">
        <f t="shared" si="1"/>
        <v>238000</v>
      </c>
      <c r="AB38" s="55"/>
      <c r="AD38" s="51" t="s">
        <v>281</v>
      </c>
      <c r="AE38" s="52">
        <v>1</v>
      </c>
      <c r="AF38" s="53" t="s">
        <v>77</v>
      </c>
      <c r="AG38" s="54">
        <v>238000</v>
      </c>
      <c r="AH38" s="54">
        <f t="shared" si="2"/>
        <v>238000</v>
      </c>
      <c r="AI38" s="55"/>
      <c r="AK38" s="51" t="s">
        <v>281</v>
      </c>
      <c r="AL38" s="52">
        <v>1</v>
      </c>
      <c r="AM38" s="53" t="s">
        <v>77</v>
      </c>
      <c r="AN38" s="54">
        <v>238000</v>
      </c>
      <c r="AO38" s="54">
        <f t="shared" si="3"/>
        <v>238000</v>
      </c>
      <c r="AP38" s="55"/>
    </row>
    <row r="39" spans="2:42">
      <c r="B39" s="51" t="s">
        <v>90</v>
      </c>
      <c r="C39" s="52">
        <v>10</v>
      </c>
      <c r="D39" s="53" t="s">
        <v>77</v>
      </c>
      <c r="E39" s="54">
        <v>773500</v>
      </c>
      <c r="F39" s="54">
        <v>7735000</v>
      </c>
      <c r="G39" s="55"/>
      <c r="I39" s="51" t="s">
        <v>90</v>
      </c>
      <c r="J39" s="52">
        <v>12</v>
      </c>
      <c r="K39" s="53" t="s">
        <v>77</v>
      </c>
      <c r="L39" s="54">
        <v>773500</v>
      </c>
      <c r="M39" s="54">
        <v>9282000</v>
      </c>
      <c r="N39" s="55"/>
      <c r="P39" s="51" t="s">
        <v>90</v>
      </c>
      <c r="Q39" s="52">
        <v>12</v>
      </c>
      <c r="R39" s="53" t="s">
        <v>77</v>
      </c>
      <c r="S39" s="54">
        <v>773500</v>
      </c>
      <c r="T39" s="54">
        <f t="shared" ref="T39:T70" si="4">IF(S39&lt;&gt;"",ROUND(Q39*S39,0),0)</f>
        <v>9282000</v>
      </c>
      <c r="U39" s="55"/>
      <c r="W39" s="51" t="s">
        <v>90</v>
      </c>
      <c r="X39" s="52">
        <v>12</v>
      </c>
      <c r="Y39" s="53" t="s">
        <v>77</v>
      </c>
      <c r="Z39" s="54">
        <v>773500</v>
      </c>
      <c r="AA39" s="54">
        <f t="shared" si="1"/>
        <v>9282000</v>
      </c>
      <c r="AB39" s="55"/>
      <c r="AD39" s="51" t="s">
        <v>90</v>
      </c>
      <c r="AE39" s="52">
        <v>12</v>
      </c>
      <c r="AF39" s="53" t="s">
        <v>77</v>
      </c>
      <c r="AG39" s="54">
        <v>773500</v>
      </c>
      <c r="AH39" s="54">
        <f t="shared" si="2"/>
        <v>9282000</v>
      </c>
      <c r="AI39" s="55"/>
      <c r="AK39" s="51" t="s">
        <v>90</v>
      </c>
      <c r="AL39" s="52">
        <v>12</v>
      </c>
      <c r="AM39" s="53" t="s">
        <v>77</v>
      </c>
      <c r="AN39" s="54">
        <v>773500</v>
      </c>
      <c r="AO39" s="54">
        <f t="shared" si="3"/>
        <v>9282000</v>
      </c>
      <c r="AP39" s="55"/>
    </row>
    <row r="40" spans="2:42">
      <c r="B40" s="51" t="s">
        <v>205</v>
      </c>
      <c r="C40" s="52">
        <v>4</v>
      </c>
      <c r="D40" s="53" t="s">
        <v>77</v>
      </c>
      <c r="E40" s="54">
        <v>476000</v>
      </c>
      <c r="F40" s="54">
        <v>1904000</v>
      </c>
      <c r="G40" s="55"/>
      <c r="I40" s="51" t="s">
        <v>205</v>
      </c>
      <c r="J40" s="52">
        <v>4</v>
      </c>
      <c r="K40" s="53" t="s">
        <v>77</v>
      </c>
      <c r="L40" s="54">
        <v>476000</v>
      </c>
      <c r="M40" s="54">
        <v>1904000</v>
      </c>
      <c r="N40" s="55"/>
      <c r="P40" s="51" t="s">
        <v>205</v>
      </c>
      <c r="Q40" s="52">
        <v>4</v>
      </c>
      <c r="R40" s="53" t="s">
        <v>77</v>
      </c>
      <c r="S40" s="54">
        <v>476000</v>
      </c>
      <c r="T40" s="54">
        <f t="shared" si="4"/>
        <v>1904000</v>
      </c>
      <c r="U40" s="55"/>
      <c r="W40" s="51" t="s">
        <v>205</v>
      </c>
      <c r="X40" s="52">
        <v>4</v>
      </c>
      <c r="Y40" s="53" t="s">
        <v>77</v>
      </c>
      <c r="Z40" s="54">
        <v>476000</v>
      </c>
      <c r="AA40" s="54">
        <f t="shared" si="1"/>
        <v>1904000</v>
      </c>
      <c r="AB40" s="55"/>
      <c r="AD40" s="51" t="s">
        <v>205</v>
      </c>
      <c r="AE40" s="52">
        <v>4</v>
      </c>
      <c r="AF40" s="53" t="s">
        <v>77</v>
      </c>
      <c r="AG40" s="54">
        <v>476000</v>
      </c>
      <c r="AH40" s="54">
        <f t="shared" si="2"/>
        <v>1904000</v>
      </c>
      <c r="AI40" s="55"/>
      <c r="AK40" s="51" t="s">
        <v>205</v>
      </c>
      <c r="AL40" s="52">
        <v>4</v>
      </c>
      <c r="AM40" s="53" t="s">
        <v>77</v>
      </c>
      <c r="AN40" s="54">
        <v>476000</v>
      </c>
      <c r="AO40" s="54">
        <f t="shared" si="3"/>
        <v>1904000</v>
      </c>
      <c r="AP40" s="55"/>
    </row>
    <row r="41" spans="2:42">
      <c r="B41" s="51" t="s">
        <v>206</v>
      </c>
      <c r="C41" s="52">
        <v>5</v>
      </c>
      <c r="D41" s="53" t="s">
        <v>77</v>
      </c>
      <c r="E41" s="54">
        <v>595000</v>
      </c>
      <c r="F41" s="54">
        <v>2975000</v>
      </c>
      <c r="G41" s="55"/>
      <c r="I41" s="51" t="s">
        <v>206</v>
      </c>
      <c r="J41" s="52">
        <v>5</v>
      </c>
      <c r="K41" s="53" t="s">
        <v>77</v>
      </c>
      <c r="L41" s="54">
        <v>595000</v>
      </c>
      <c r="M41" s="54">
        <v>2975000</v>
      </c>
      <c r="N41" s="55"/>
      <c r="P41" s="51" t="s">
        <v>206</v>
      </c>
      <c r="Q41" s="52">
        <v>5</v>
      </c>
      <c r="R41" s="53" t="s">
        <v>77</v>
      </c>
      <c r="S41" s="54">
        <v>595000</v>
      </c>
      <c r="T41" s="54">
        <f t="shared" si="4"/>
        <v>2975000</v>
      </c>
      <c r="U41" s="55"/>
      <c r="W41" s="51" t="s">
        <v>206</v>
      </c>
      <c r="X41" s="52">
        <v>13</v>
      </c>
      <c r="Y41" s="53" t="s">
        <v>77</v>
      </c>
      <c r="Z41" s="54">
        <v>595000</v>
      </c>
      <c r="AA41" s="54">
        <f t="shared" si="1"/>
        <v>7735000</v>
      </c>
      <c r="AB41" s="55"/>
      <c r="AD41" s="51" t="s">
        <v>206</v>
      </c>
      <c r="AE41" s="52">
        <v>13</v>
      </c>
      <c r="AF41" s="53" t="s">
        <v>77</v>
      </c>
      <c r="AG41" s="54">
        <v>595000</v>
      </c>
      <c r="AH41" s="54">
        <f t="shared" si="2"/>
        <v>7735000</v>
      </c>
      <c r="AI41" s="55"/>
      <c r="AK41" s="51" t="s">
        <v>206</v>
      </c>
      <c r="AL41" s="52">
        <v>13</v>
      </c>
      <c r="AM41" s="53" t="s">
        <v>77</v>
      </c>
      <c r="AN41" s="54">
        <v>595000</v>
      </c>
      <c r="AO41" s="54">
        <f t="shared" si="3"/>
        <v>7735000</v>
      </c>
      <c r="AP41" s="55"/>
    </row>
    <row r="42" spans="2:42">
      <c r="B42" s="51" t="s">
        <v>282</v>
      </c>
      <c r="C42" s="52">
        <v>1</v>
      </c>
      <c r="D42" s="53" t="s">
        <v>77</v>
      </c>
      <c r="E42" s="54">
        <v>17850</v>
      </c>
      <c r="F42" s="54">
        <v>17850</v>
      </c>
      <c r="G42" s="55"/>
      <c r="I42" s="51" t="s">
        <v>282</v>
      </c>
      <c r="J42" s="52">
        <v>1</v>
      </c>
      <c r="K42" s="53" t="s">
        <v>77</v>
      </c>
      <c r="L42" s="54">
        <v>17850</v>
      </c>
      <c r="M42" s="54">
        <v>17850</v>
      </c>
      <c r="N42" s="55"/>
      <c r="P42" s="51" t="s">
        <v>282</v>
      </c>
      <c r="Q42" s="52">
        <v>1</v>
      </c>
      <c r="R42" s="53" t="s">
        <v>77</v>
      </c>
      <c r="S42" s="54">
        <v>17850</v>
      </c>
      <c r="T42" s="54">
        <f t="shared" si="4"/>
        <v>17850</v>
      </c>
      <c r="U42" s="55"/>
      <c r="W42" s="51" t="s">
        <v>282</v>
      </c>
      <c r="X42" s="52">
        <v>1</v>
      </c>
      <c r="Y42" s="53" t="s">
        <v>77</v>
      </c>
      <c r="Z42" s="54">
        <v>17850</v>
      </c>
      <c r="AA42" s="54">
        <f t="shared" si="1"/>
        <v>17850</v>
      </c>
      <c r="AB42" s="55"/>
      <c r="AD42" s="51" t="s">
        <v>282</v>
      </c>
      <c r="AE42" s="52">
        <v>1</v>
      </c>
      <c r="AF42" s="53" t="s">
        <v>77</v>
      </c>
      <c r="AG42" s="54">
        <v>17850</v>
      </c>
      <c r="AH42" s="54">
        <f t="shared" si="2"/>
        <v>17850</v>
      </c>
      <c r="AI42" s="55"/>
      <c r="AK42" s="51" t="s">
        <v>282</v>
      </c>
      <c r="AL42" s="52">
        <v>1</v>
      </c>
      <c r="AM42" s="53" t="s">
        <v>77</v>
      </c>
      <c r="AN42" s="54">
        <v>17850</v>
      </c>
      <c r="AO42" s="54">
        <f t="shared" si="3"/>
        <v>17850</v>
      </c>
      <c r="AP42" s="55"/>
    </row>
    <row r="43" spans="2:42">
      <c r="B43" s="51" t="s">
        <v>283</v>
      </c>
      <c r="C43" s="52">
        <v>1</v>
      </c>
      <c r="D43" s="53" t="s">
        <v>77</v>
      </c>
      <c r="E43" s="54">
        <v>29750</v>
      </c>
      <c r="F43" s="54">
        <v>29750</v>
      </c>
      <c r="G43" s="55"/>
      <c r="I43" s="51" t="s">
        <v>283</v>
      </c>
      <c r="J43" s="52">
        <v>1</v>
      </c>
      <c r="K43" s="53" t="s">
        <v>77</v>
      </c>
      <c r="L43" s="54">
        <v>29750</v>
      </c>
      <c r="M43" s="54">
        <v>29750</v>
      </c>
      <c r="N43" s="55"/>
      <c r="P43" s="51" t="s">
        <v>283</v>
      </c>
      <c r="Q43" s="52">
        <v>1</v>
      </c>
      <c r="R43" s="53" t="s">
        <v>77</v>
      </c>
      <c r="S43" s="54">
        <v>29750</v>
      </c>
      <c r="T43" s="54">
        <f t="shared" si="4"/>
        <v>29750</v>
      </c>
      <c r="U43" s="55"/>
      <c r="W43" s="51" t="s">
        <v>283</v>
      </c>
      <c r="X43" s="52">
        <v>1</v>
      </c>
      <c r="Y43" s="53" t="s">
        <v>77</v>
      </c>
      <c r="Z43" s="54">
        <v>29750</v>
      </c>
      <c r="AA43" s="54">
        <f t="shared" si="1"/>
        <v>29750</v>
      </c>
      <c r="AB43" s="55"/>
      <c r="AD43" s="51" t="s">
        <v>283</v>
      </c>
      <c r="AE43" s="52">
        <v>1</v>
      </c>
      <c r="AF43" s="53" t="s">
        <v>77</v>
      </c>
      <c r="AG43" s="54">
        <v>29750</v>
      </c>
      <c r="AH43" s="54">
        <f t="shared" si="2"/>
        <v>29750</v>
      </c>
      <c r="AI43" s="55"/>
      <c r="AK43" s="51" t="s">
        <v>283</v>
      </c>
      <c r="AL43" s="52">
        <v>1</v>
      </c>
      <c r="AM43" s="53" t="s">
        <v>77</v>
      </c>
      <c r="AN43" s="54">
        <v>29750</v>
      </c>
      <c r="AO43" s="54">
        <f t="shared" si="3"/>
        <v>29750</v>
      </c>
      <c r="AP43" s="55"/>
    </row>
    <row r="44" spans="2:42">
      <c r="B44" s="51" t="s">
        <v>284</v>
      </c>
      <c r="C44" s="52">
        <v>8</v>
      </c>
      <c r="D44" s="53" t="s">
        <v>77</v>
      </c>
      <c r="E44" s="54">
        <v>3379.6</v>
      </c>
      <c r="F44" s="54">
        <v>27037</v>
      </c>
      <c r="G44" s="55"/>
      <c r="I44" s="51" t="s">
        <v>284</v>
      </c>
      <c r="J44" s="52">
        <v>8</v>
      </c>
      <c r="K44" s="53" t="s">
        <v>77</v>
      </c>
      <c r="L44" s="54">
        <v>3379.6</v>
      </c>
      <c r="M44" s="54">
        <v>27037</v>
      </c>
      <c r="N44" s="55"/>
      <c r="P44" s="51" t="s">
        <v>284</v>
      </c>
      <c r="Q44" s="52">
        <v>8</v>
      </c>
      <c r="R44" s="53" t="s">
        <v>77</v>
      </c>
      <c r="S44" s="54">
        <v>3379.6</v>
      </c>
      <c r="T44" s="54">
        <f t="shared" si="4"/>
        <v>27037</v>
      </c>
      <c r="U44" s="55"/>
      <c r="W44" s="51" t="s">
        <v>284</v>
      </c>
      <c r="X44" s="52">
        <v>8</v>
      </c>
      <c r="Y44" s="53" t="s">
        <v>77</v>
      </c>
      <c r="Z44" s="54">
        <v>3379.6</v>
      </c>
      <c r="AA44" s="54">
        <f t="shared" si="1"/>
        <v>27037</v>
      </c>
      <c r="AB44" s="55"/>
      <c r="AD44" s="51" t="s">
        <v>284</v>
      </c>
      <c r="AE44" s="52">
        <v>8</v>
      </c>
      <c r="AF44" s="53" t="s">
        <v>77</v>
      </c>
      <c r="AG44" s="54">
        <v>3379.6</v>
      </c>
      <c r="AH44" s="54">
        <f t="shared" si="2"/>
        <v>27037</v>
      </c>
      <c r="AI44" s="55"/>
      <c r="AK44" s="51" t="s">
        <v>284</v>
      </c>
      <c r="AL44" s="52">
        <v>8</v>
      </c>
      <c r="AM44" s="53" t="s">
        <v>77</v>
      </c>
      <c r="AN44" s="54">
        <v>3379.6</v>
      </c>
      <c r="AO44" s="54">
        <f t="shared" si="3"/>
        <v>27037</v>
      </c>
      <c r="AP44" s="55"/>
    </row>
    <row r="45" spans="2:42">
      <c r="B45" s="51" t="s">
        <v>285</v>
      </c>
      <c r="C45" s="52">
        <v>2</v>
      </c>
      <c r="D45" s="53" t="s">
        <v>77</v>
      </c>
      <c r="E45" s="54">
        <v>3272.5</v>
      </c>
      <c r="F45" s="54">
        <v>6545</v>
      </c>
      <c r="G45" s="55"/>
      <c r="I45" s="51" t="s">
        <v>285</v>
      </c>
      <c r="J45" s="52">
        <v>2</v>
      </c>
      <c r="K45" s="53" t="s">
        <v>77</v>
      </c>
      <c r="L45" s="54">
        <v>3272.5</v>
      </c>
      <c r="M45" s="54">
        <v>6545</v>
      </c>
      <c r="N45" s="55"/>
      <c r="P45" s="51" t="s">
        <v>285</v>
      </c>
      <c r="Q45" s="52">
        <v>2</v>
      </c>
      <c r="R45" s="53" t="s">
        <v>77</v>
      </c>
      <c r="S45" s="54">
        <v>3272.5</v>
      </c>
      <c r="T45" s="54">
        <f t="shared" si="4"/>
        <v>6545</v>
      </c>
      <c r="U45" s="55"/>
      <c r="W45" s="51" t="s">
        <v>285</v>
      </c>
      <c r="X45" s="52">
        <v>2</v>
      </c>
      <c r="Y45" s="53" t="s">
        <v>77</v>
      </c>
      <c r="Z45" s="54">
        <v>3272.5</v>
      </c>
      <c r="AA45" s="54">
        <f t="shared" si="1"/>
        <v>6545</v>
      </c>
      <c r="AB45" s="55"/>
      <c r="AD45" s="51" t="s">
        <v>285</v>
      </c>
      <c r="AE45" s="52">
        <v>2</v>
      </c>
      <c r="AF45" s="53" t="s">
        <v>77</v>
      </c>
      <c r="AG45" s="54">
        <v>3272.5</v>
      </c>
      <c r="AH45" s="54">
        <f t="shared" si="2"/>
        <v>6545</v>
      </c>
      <c r="AI45" s="55"/>
      <c r="AK45" s="51" t="s">
        <v>285</v>
      </c>
      <c r="AL45" s="52">
        <v>2</v>
      </c>
      <c r="AM45" s="53" t="s">
        <v>77</v>
      </c>
      <c r="AN45" s="54">
        <v>3272.5</v>
      </c>
      <c r="AO45" s="54">
        <f t="shared" si="3"/>
        <v>6545</v>
      </c>
      <c r="AP45" s="55"/>
    </row>
    <row r="46" spans="2:42">
      <c r="B46" s="51" t="s">
        <v>286</v>
      </c>
      <c r="C46" s="52">
        <v>2</v>
      </c>
      <c r="D46" s="53" t="s">
        <v>77</v>
      </c>
      <c r="E46" s="54">
        <v>35700</v>
      </c>
      <c r="F46" s="54">
        <v>71400</v>
      </c>
      <c r="G46" s="55"/>
      <c r="I46" s="51" t="s">
        <v>286</v>
      </c>
      <c r="J46" s="52">
        <v>2</v>
      </c>
      <c r="K46" s="53" t="s">
        <v>77</v>
      </c>
      <c r="L46" s="54">
        <v>35700</v>
      </c>
      <c r="M46" s="54">
        <v>71400</v>
      </c>
      <c r="N46" s="55"/>
      <c r="P46" s="51" t="s">
        <v>286</v>
      </c>
      <c r="Q46" s="52">
        <v>2</v>
      </c>
      <c r="R46" s="53" t="s">
        <v>77</v>
      </c>
      <c r="S46" s="54">
        <v>35700</v>
      </c>
      <c r="T46" s="54">
        <f t="shared" si="4"/>
        <v>71400</v>
      </c>
      <c r="U46" s="55"/>
      <c r="W46" s="51" t="s">
        <v>286</v>
      </c>
      <c r="X46" s="52">
        <v>2</v>
      </c>
      <c r="Y46" s="53" t="s">
        <v>77</v>
      </c>
      <c r="Z46" s="54">
        <v>35700</v>
      </c>
      <c r="AA46" s="54">
        <f t="shared" si="1"/>
        <v>71400</v>
      </c>
      <c r="AB46" s="55"/>
      <c r="AD46" s="51" t="s">
        <v>286</v>
      </c>
      <c r="AE46" s="52">
        <v>2</v>
      </c>
      <c r="AF46" s="53" t="s">
        <v>77</v>
      </c>
      <c r="AG46" s="54">
        <v>35700</v>
      </c>
      <c r="AH46" s="54">
        <f t="shared" si="2"/>
        <v>71400</v>
      </c>
      <c r="AI46" s="55"/>
      <c r="AK46" s="51" t="s">
        <v>286</v>
      </c>
      <c r="AL46" s="52">
        <v>2</v>
      </c>
      <c r="AM46" s="53" t="s">
        <v>77</v>
      </c>
      <c r="AN46" s="54">
        <v>35700</v>
      </c>
      <c r="AO46" s="54">
        <f t="shared" si="3"/>
        <v>71400</v>
      </c>
      <c r="AP46" s="55"/>
    </row>
    <row r="47" spans="2:42">
      <c r="B47" s="51" t="s">
        <v>287</v>
      </c>
      <c r="C47" s="52">
        <v>16</v>
      </c>
      <c r="D47" s="53" t="s">
        <v>77</v>
      </c>
      <c r="E47" s="54">
        <v>3689</v>
      </c>
      <c r="F47" s="54">
        <v>59024</v>
      </c>
      <c r="G47" s="55"/>
      <c r="I47" s="51" t="s">
        <v>287</v>
      </c>
      <c r="J47" s="52">
        <v>16</v>
      </c>
      <c r="K47" s="53" t="s">
        <v>77</v>
      </c>
      <c r="L47" s="54">
        <v>3689</v>
      </c>
      <c r="M47" s="54">
        <v>59024</v>
      </c>
      <c r="N47" s="55"/>
      <c r="P47" s="51" t="s">
        <v>287</v>
      </c>
      <c r="Q47" s="52">
        <v>16</v>
      </c>
      <c r="R47" s="53" t="s">
        <v>77</v>
      </c>
      <c r="S47" s="54">
        <v>3689</v>
      </c>
      <c r="T47" s="54">
        <f t="shared" si="4"/>
        <v>59024</v>
      </c>
      <c r="U47" s="55"/>
      <c r="W47" s="51" t="s">
        <v>287</v>
      </c>
      <c r="X47" s="52">
        <v>16</v>
      </c>
      <c r="Y47" s="53" t="s">
        <v>77</v>
      </c>
      <c r="Z47" s="54">
        <v>3689</v>
      </c>
      <c r="AA47" s="54">
        <f t="shared" si="1"/>
        <v>59024</v>
      </c>
      <c r="AB47" s="55"/>
      <c r="AD47" s="51" t="s">
        <v>287</v>
      </c>
      <c r="AE47" s="52">
        <v>16</v>
      </c>
      <c r="AF47" s="53" t="s">
        <v>77</v>
      </c>
      <c r="AG47" s="54">
        <v>3689</v>
      </c>
      <c r="AH47" s="54">
        <f t="shared" si="2"/>
        <v>59024</v>
      </c>
      <c r="AI47" s="55"/>
      <c r="AK47" s="51" t="s">
        <v>287</v>
      </c>
      <c r="AL47" s="52">
        <v>16</v>
      </c>
      <c r="AM47" s="53" t="s">
        <v>77</v>
      </c>
      <c r="AN47" s="54">
        <v>3689</v>
      </c>
      <c r="AO47" s="54">
        <f t="shared" si="3"/>
        <v>59024</v>
      </c>
      <c r="AP47" s="55"/>
    </row>
    <row r="48" spans="2:42">
      <c r="B48" s="51" t="s">
        <v>288</v>
      </c>
      <c r="C48" s="52">
        <v>2</v>
      </c>
      <c r="D48" s="53" t="s">
        <v>77</v>
      </c>
      <c r="E48" s="54">
        <v>9401</v>
      </c>
      <c r="F48" s="54">
        <v>18802</v>
      </c>
      <c r="G48" s="55"/>
      <c r="I48" s="51" t="s">
        <v>288</v>
      </c>
      <c r="J48" s="52">
        <v>2</v>
      </c>
      <c r="K48" s="53" t="s">
        <v>77</v>
      </c>
      <c r="L48" s="54">
        <v>9401</v>
      </c>
      <c r="M48" s="54">
        <v>18802</v>
      </c>
      <c r="N48" s="55"/>
      <c r="P48" s="51" t="s">
        <v>288</v>
      </c>
      <c r="Q48" s="52">
        <v>2</v>
      </c>
      <c r="R48" s="53" t="s">
        <v>77</v>
      </c>
      <c r="S48" s="54">
        <v>9401</v>
      </c>
      <c r="T48" s="54">
        <f t="shared" si="4"/>
        <v>18802</v>
      </c>
      <c r="U48" s="55"/>
      <c r="W48" s="51" t="s">
        <v>288</v>
      </c>
      <c r="X48" s="52">
        <v>2</v>
      </c>
      <c r="Y48" s="53" t="s">
        <v>77</v>
      </c>
      <c r="Z48" s="54">
        <v>9401</v>
      </c>
      <c r="AA48" s="54">
        <f t="shared" si="1"/>
        <v>18802</v>
      </c>
      <c r="AB48" s="55"/>
      <c r="AD48" s="51" t="s">
        <v>288</v>
      </c>
      <c r="AE48" s="52">
        <v>2</v>
      </c>
      <c r="AF48" s="53" t="s">
        <v>77</v>
      </c>
      <c r="AG48" s="54">
        <v>9401</v>
      </c>
      <c r="AH48" s="54">
        <f t="shared" si="2"/>
        <v>18802</v>
      </c>
      <c r="AI48" s="55"/>
      <c r="AK48" s="51" t="s">
        <v>288</v>
      </c>
      <c r="AL48" s="52">
        <v>2</v>
      </c>
      <c r="AM48" s="53" t="s">
        <v>77</v>
      </c>
      <c r="AN48" s="54">
        <v>9401</v>
      </c>
      <c r="AO48" s="54">
        <f t="shared" si="3"/>
        <v>18802</v>
      </c>
      <c r="AP48" s="55"/>
    </row>
    <row r="49" spans="2:42">
      <c r="B49" s="51" t="s">
        <v>289</v>
      </c>
      <c r="C49" s="52">
        <v>2</v>
      </c>
      <c r="D49" s="53" t="s">
        <v>77</v>
      </c>
      <c r="E49" s="54">
        <v>59500</v>
      </c>
      <c r="F49" s="54">
        <v>119000</v>
      </c>
      <c r="G49" s="55"/>
      <c r="I49" s="51" t="s">
        <v>289</v>
      </c>
      <c r="J49" s="52">
        <v>2</v>
      </c>
      <c r="K49" s="53" t="s">
        <v>77</v>
      </c>
      <c r="L49" s="54">
        <v>59500</v>
      </c>
      <c r="M49" s="54">
        <v>119000</v>
      </c>
      <c r="N49" s="55"/>
      <c r="P49" s="51" t="s">
        <v>289</v>
      </c>
      <c r="Q49" s="52">
        <v>2</v>
      </c>
      <c r="R49" s="53" t="s">
        <v>77</v>
      </c>
      <c r="S49" s="54">
        <v>59500</v>
      </c>
      <c r="T49" s="54">
        <f t="shared" si="4"/>
        <v>119000</v>
      </c>
      <c r="U49" s="55"/>
      <c r="W49" s="51" t="s">
        <v>289</v>
      </c>
      <c r="X49" s="52">
        <v>2</v>
      </c>
      <c r="Y49" s="53" t="s">
        <v>77</v>
      </c>
      <c r="Z49" s="54">
        <v>59500</v>
      </c>
      <c r="AA49" s="54">
        <f t="shared" si="1"/>
        <v>119000</v>
      </c>
      <c r="AB49" s="55"/>
      <c r="AD49" s="51" t="s">
        <v>289</v>
      </c>
      <c r="AE49" s="52">
        <v>2</v>
      </c>
      <c r="AF49" s="53" t="s">
        <v>77</v>
      </c>
      <c r="AG49" s="54">
        <v>59500</v>
      </c>
      <c r="AH49" s="54">
        <f t="shared" si="2"/>
        <v>119000</v>
      </c>
      <c r="AI49" s="55"/>
      <c r="AK49" s="51" t="s">
        <v>289</v>
      </c>
      <c r="AL49" s="52">
        <v>2</v>
      </c>
      <c r="AM49" s="53" t="s">
        <v>77</v>
      </c>
      <c r="AN49" s="54">
        <v>59500</v>
      </c>
      <c r="AO49" s="54">
        <f t="shared" si="3"/>
        <v>119000</v>
      </c>
      <c r="AP49" s="55"/>
    </row>
    <row r="50" spans="2:42">
      <c r="B50" s="51" t="s">
        <v>88</v>
      </c>
      <c r="C50" s="52">
        <v>3</v>
      </c>
      <c r="D50" s="53" t="s">
        <v>77</v>
      </c>
      <c r="E50" s="54">
        <v>17850</v>
      </c>
      <c r="F50" s="54">
        <v>53550</v>
      </c>
      <c r="G50" s="55"/>
      <c r="I50" s="51" t="s">
        <v>88</v>
      </c>
      <c r="J50" s="52">
        <v>3</v>
      </c>
      <c r="K50" s="53" t="s">
        <v>77</v>
      </c>
      <c r="L50" s="54">
        <v>17850</v>
      </c>
      <c r="M50" s="54">
        <v>53550</v>
      </c>
      <c r="N50" s="55"/>
      <c r="P50" s="51" t="s">
        <v>88</v>
      </c>
      <c r="Q50" s="52">
        <v>3</v>
      </c>
      <c r="R50" s="53" t="s">
        <v>77</v>
      </c>
      <c r="S50" s="54">
        <v>17850</v>
      </c>
      <c r="T50" s="54">
        <f t="shared" si="4"/>
        <v>53550</v>
      </c>
      <c r="U50" s="55"/>
      <c r="W50" s="51" t="s">
        <v>88</v>
      </c>
      <c r="X50" s="52">
        <v>3</v>
      </c>
      <c r="Y50" s="53" t="s">
        <v>77</v>
      </c>
      <c r="Z50" s="54">
        <v>17850</v>
      </c>
      <c r="AA50" s="54">
        <f t="shared" si="1"/>
        <v>53550</v>
      </c>
      <c r="AB50" s="55"/>
      <c r="AD50" s="51" t="s">
        <v>88</v>
      </c>
      <c r="AE50" s="52">
        <v>3</v>
      </c>
      <c r="AF50" s="53" t="s">
        <v>77</v>
      </c>
      <c r="AG50" s="54">
        <v>17850</v>
      </c>
      <c r="AH50" s="54">
        <f t="shared" si="2"/>
        <v>53550</v>
      </c>
      <c r="AI50" s="55"/>
      <c r="AK50" s="51" t="s">
        <v>88</v>
      </c>
      <c r="AL50" s="52">
        <v>3</v>
      </c>
      <c r="AM50" s="53" t="s">
        <v>77</v>
      </c>
      <c r="AN50" s="54">
        <v>17850</v>
      </c>
      <c r="AO50" s="54">
        <f t="shared" si="3"/>
        <v>53550</v>
      </c>
      <c r="AP50" s="55"/>
    </row>
    <row r="51" spans="2:42">
      <c r="B51" s="51" t="s">
        <v>97</v>
      </c>
      <c r="C51" s="52">
        <v>8</v>
      </c>
      <c r="D51" s="53" t="s">
        <v>77</v>
      </c>
      <c r="E51" s="54">
        <v>15470</v>
      </c>
      <c r="F51" s="54">
        <v>123760</v>
      </c>
      <c r="G51" s="55"/>
      <c r="I51" s="51" t="s">
        <v>97</v>
      </c>
      <c r="J51" s="52">
        <v>8</v>
      </c>
      <c r="K51" s="53" t="s">
        <v>77</v>
      </c>
      <c r="L51" s="54">
        <v>15470</v>
      </c>
      <c r="M51" s="54">
        <v>123760</v>
      </c>
      <c r="N51" s="55"/>
      <c r="P51" s="51" t="s">
        <v>97</v>
      </c>
      <c r="Q51" s="52">
        <v>8</v>
      </c>
      <c r="R51" s="53" t="s">
        <v>77</v>
      </c>
      <c r="S51" s="54">
        <v>15470</v>
      </c>
      <c r="T51" s="54">
        <f t="shared" si="4"/>
        <v>123760</v>
      </c>
      <c r="U51" s="55"/>
      <c r="W51" s="51" t="s">
        <v>97</v>
      </c>
      <c r="X51" s="52">
        <v>8</v>
      </c>
      <c r="Y51" s="53" t="s">
        <v>77</v>
      </c>
      <c r="Z51" s="54">
        <v>15470</v>
      </c>
      <c r="AA51" s="54">
        <f t="shared" si="1"/>
        <v>123760</v>
      </c>
      <c r="AB51" s="55"/>
      <c r="AD51" s="51" t="s">
        <v>97</v>
      </c>
      <c r="AE51" s="52">
        <v>8</v>
      </c>
      <c r="AF51" s="53" t="s">
        <v>77</v>
      </c>
      <c r="AG51" s="54">
        <v>15470</v>
      </c>
      <c r="AH51" s="54">
        <f t="shared" si="2"/>
        <v>123760</v>
      </c>
      <c r="AI51" s="55"/>
      <c r="AK51" s="51" t="s">
        <v>97</v>
      </c>
      <c r="AL51" s="52">
        <v>8</v>
      </c>
      <c r="AM51" s="53" t="s">
        <v>77</v>
      </c>
      <c r="AN51" s="54">
        <v>15470</v>
      </c>
      <c r="AO51" s="54">
        <f t="shared" si="3"/>
        <v>123760</v>
      </c>
      <c r="AP51" s="55"/>
    </row>
    <row r="52" spans="2:42">
      <c r="B52" s="51" t="s">
        <v>92</v>
      </c>
      <c r="C52" s="52">
        <v>1</v>
      </c>
      <c r="D52" s="53" t="s">
        <v>77</v>
      </c>
      <c r="E52" s="54">
        <v>29750</v>
      </c>
      <c r="F52" s="54">
        <v>29750</v>
      </c>
      <c r="G52" s="55"/>
      <c r="I52" s="51" t="s">
        <v>92</v>
      </c>
      <c r="J52" s="52">
        <v>1</v>
      </c>
      <c r="K52" s="53" t="s">
        <v>77</v>
      </c>
      <c r="L52" s="54">
        <v>29750</v>
      </c>
      <c r="M52" s="54">
        <v>29750</v>
      </c>
      <c r="N52" s="55"/>
      <c r="P52" s="51" t="s">
        <v>92</v>
      </c>
      <c r="Q52" s="52">
        <v>1</v>
      </c>
      <c r="R52" s="53" t="s">
        <v>77</v>
      </c>
      <c r="S52" s="54">
        <v>29750</v>
      </c>
      <c r="T52" s="54">
        <f t="shared" si="4"/>
        <v>29750</v>
      </c>
      <c r="U52" s="55"/>
      <c r="W52" s="51" t="s">
        <v>92</v>
      </c>
      <c r="X52" s="52">
        <v>1</v>
      </c>
      <c r="Y52" s="53" t="s">
        <v>77</v>
      </c>
      <c r="Z52" s="54">
        <v>29750</v>
      </c>
      <c r="AA52" s="54">
        <f t="shared" si="1"/>
        <v>29750</v>
      </c>
      <c r="AB52" s="55"/>
      <c r="AD52" s="51" t="s">
        <v>92</v>
      </c>
      <c r="AE52" s="52">
        <v>1</v>
      </c>
      <c r="AF52" s="53" t="s">
        <v>77</v>
      </c>
      <c r="AG52" s="54">
        <v>29750</v>
      </c>
      <c r="AH52" s="54">
        <f t="shared" si="2"/>
        <v>29750</v>
      </c>
      <c r="AI52" s="55"/>
      <c r="AK52" s="51" t="s">
        <v>92</v>
      </c>
      <c r="AL52" s="52">
        <v>1</v>
      </c>
      <c r="AM52" s="53" t="s">
        <v>77</v>
      </c>
      <c r="AN52" s="54">
        <v>29750</v>
      </c>
      <c r="AO52" s="54">
        <f t="shared" si="3"/>
        <v>29750</v>
      </c>
      <c r="AP52" s="55"/>
    </row>
    <row r="53" spans="2:42">
      <c r="B53" s="51" t="s">
        <v>84</v>
      </c>
      <c r="C53" s="52">
        <v>1</v>
      </c>
      <c r="D53" s="53" t="s">
        <v>77</v>
      </c>
      <c r="E53" s="54">
        <v>29750</v>
      </c>
      <c r="F53" s="54">
        <v>29750</v>
      </c>
      <c r="G53" s="55"/>
      <c r="I53" s="51" t="s">
        <v>84</v>
      </c>
      <c r="J53" s="52">
        <v>1</v>
      </c>
      <c r="K53" s="53" t="s">
        <v>77</v>
      </c>
      <c r="L53" s="54">
        <v>29750</v>
      </c>
      <c r="M53" s="54">
        <v>29750</v>
      </c>
      <c r="N53" s="55"/>
      <c r="P53" s="51" t="s">
        <v>84</v>
      </c>
      <c r="Q53" s="52">
        <v>1</v>
      </c>
      <c r="R53" s="53" t="s">
        <v>77</v>
      </c>
      <c r="S53" s="54">
        <v>29750</v>
      </c>
      <c r="T53" s="54">
        <f t="shared" si="4"/>
        <v>29750</v>
      </c>
      <c r="U53" s="55"/>
      <c r="W53" s="51" t="s">
        <v>84</v>
      </c>
      <c r="X53" s="52">
        <v>1</v>
      </c>
      <c r="Y53" s="53" t="s">
        <v>77</v>
      </c>
      <c r="Z53" s="54">
        <v>29750</v>
      </c>
      <c r="AA53" s="54">
        <f t="shared" si="1"/>
        <v>29750</v>
      </c>
      <c r="AB53" s="55"/>
      <c r="AD53" s="51" t="s">
        <v>84</v>
      </c>
      <c r="AE53" s="52">
        <v>1</v>
      </c>
      <c r="AF53" s="53" t="s">
        <v>77</v>
      </c>
      <c r="AG53" s="54">
        <v>29750</v>
      </c>
      <c r="AH53" s="54">
        <f t="shared" si="2"/>
        <v>29750</v>
      </c>
      <c r="AI53" s="55"/>
      <c r="AK53" s="51" t="s">
        <v>84</v>
      </c>
      <c r="AL53" s="52">
        <v>1</v>
      </c>
      <c r="AM53" s="53" t="s">
        <v>77</v>
      </c>
      <c r="AN53" s="54">
        <v>29750</v>
      </c>
      <c r="AO53" s="54">
        <f t="shared" si="3"/>
        <v>29750</v>
      </c>
      <c r="AP53" s="55"/>
    </row>
    <row r="54" spans="2:42">
      <c r="B54" s="51" t="s">
        <v>98</v>
      </c>
      <c r="C54" s="52">
        <v>5</v>
      </c>
      <c r="D54" s="53" t="s">
        <v>77</v>
      </c>
      <c r="E54" s="54">
        <v>29750</v>
      </c>
      <c r="F54" s="54">
        <v>148750</v>
      </c>
      <c r="G54" s="55"/>
      <c r="I54" s="51" t="s">
        <v>98</v>
      </c>
      <c r="J54" s="52">
        <v>5</v>
      </c>
      <c r="K54" s="53" t="s">
        <v>77</v>
      </c>
      <c r="L54" s="54">
        <v>29750</v>
      </c>
      <c r="M54" s="54">
        <v>148750</v>
      </c>
      <c r="N54" s="55"/>
      <c r="P54" s="51" t="s">
        <v>98</v>
      </c>
      <c r="Q54" s="52">
        <v>5</v>
      </c>
      <c r="R54" s="53" t="s">
        <v>77</v>
      </c>
      <c r="S54" s="54">
        <v>29750</v>
      </c>
      <c r="T54" s="54">
        <f t="shared" si="4"/>
        <v>148750</v>
      </c>
      <c r="U54" s="55"/>
      <c r="W54" s="51" t="s">
        <v>98</v>
      </c>
      <c r="X54" s="52">
        <v>7</v>
      </c>
      <c r="Y54" s="53" t="s">
        <v>77</v>
      </c>
      <c r="Z54" s="54">
        <v>29750</v>
      </c>
      <c r="AA54" s="54">
        <f t="shared" si="1"/>
        <v>208250</v>
      </c>
      <c r="AB54" s="55"/>
      <c r="AD54" s="51" t="s">
        <v>98</v>
      </c>
      <c r="AE54" s="52">
        <v>7</v>
      </c>
      <c r="AF54" s="53" t="s">
        <v>77</v>
      </c>
      <c r="AG54" s="54">
        <v>29750</v>
      </c>
      <c r="AH54" s="54">
        <f t="shared" si="2"/>
        <v>208250</v>
      </c>
      <c r="AI54" s="55"/>
      <c r="AK54" s="51" t="s">
        <v>98</v>
      </c>
      <c r="AL54" s="52">
        <v>7</v>
      </c>
      <c r="AM54" s="53" t="s">
        <v>77</v>
      </c>
      <c r="AN54" s="54">
        <v>29750</v>
      </c>
      <c r="AO54" s="54">
        <f t="shared" si="3"/>
        <v>208250</v>
      </c>
      <c r="AP54" s="55"/>
    </row>
    <row r="55" spans="2:42">
      <c r="B55" s="51" t="s">
        <v>290</v>
      </c>
      <c r="C55" s="52">
        <v>0</v>
      </c>
      <c r="D55" s="53" t="s">
        <v>77</v>
      </c>
      <c r="E55" s="54">
        <v>2142000</v>
      </c>
      <c r="F55" s="54">
        <v>0</v>
      </c>
      <c r="G55" s="55"/>
      <c r="I55" s="51" t="s">
        <v>290</v>
      </c>
      <c r="J55" s="52">
        <v>0</v>
      </c>
      <c r="K55" s="53" t="s">
        <v>77</v>
      </c>
      <c r="L55" s="54">
        <v>2142000</v>
      </c>
      <c r="M55" s="54">
        <v>0</v>
      </c>
      <c r="N55" s="55"/>
      <c r="P55" s="51" t="s">
        <v>290</v>
      </c>
      <c r="Q55" s="52">
        <v>0</v>
      </c>
      <c r="R55" s="53" t="s">
        <v>77</v>
      </c>
      <c r="S55" s="54">
        <v>2142000</v>
      </c>
      <c r="T55" s="54">
        <f t="shared" si="4"/>
        <v>0</v>
      </c>
      <c r="U55" s="55"/>
      <c r="W55" s="51" t="s">
        <v>290</v>
      </c>
      <c r="X55" s="52">
        <v>0</v>
      </c>
      <c r="Y55" s="53" t="s">
        <v>77</v>
      </c>
      <c r="Z55" s="54">
        <v>2142000</v>
      </c>
      <c r="AA55" s="54">
        <f t="shared" si="1"/>
        <v>0</v>
      </c>
      <c r="AB55" s="55"/>
      <c r="AD55" s="51" t="s">
        <v>290</v>
      </c>
      <c r="AE55" s="52">
        <v>0</v>
      </c>
      <c r="AF55" s="53" t="s">
        <v>77</v>
      </c>
      <c r="AG55" s="54">
        <v>2142000</v>
      </c>
      <c r="AH55" s="54">
        <f t="shared" si="2"/>
        <v>0</v>
      </c>
      <c r="AI55" s="55"/>
      <c r="AK55" s="51" t="s">
        <v>290</v>
      </c>
      <c r="AL55" s="52">
        <v>0</v>
      </c>
      <c r="AM55" s="53" t="s">
        <v>77</v>
      </c>
      <c r="AN55" s="54">
        <v>2142000</v>
      </c>
      <c r="AO55" s="54">
        <f t="shared" si="3"/>
        <v>0</v>
      </c>
      <c r="AP55" s="55"/>
    </row>
    <row r="56" spans="2:42">
      <c r="B56" s="51" t="s">
        <v>290</v>
      </c>
      <c r="C56" s="52">
        <v>2</v>
      </c>
      <c r="D56" s="53" t="s">
        <v>77</v>
      </c>
      <c r="E56" s="54">
        <v>2142000</v>
      </c>
      <c r="F56" s="54">
        <v>4284000</v>
      </c>
      <c r="G56" s="55"/>
      <c r="I56" s="51" t="s">
        <v>290</v>
      </c>
      <c r="J56" s="52">
        <v>2</v>
      </c>
      <c r="K56" s="53" t="s">
        <v>77</v>
      </c>
      <c r="L56" s="54">
        <v>2142000</v>
      </c>
      <c r="M56" s="54">
        <v>4284000</v>
      </c>
      <c r="N56" s="55"/>
      <c r="P56" s="51" t="s">
        <v>290</v>
      </c>
      <c r="Q56" s="52">
        <v>2</v>
      </c>
      <c r="R56" s="53" t="s">
        <v>77</v>
      </c>
      <c r="S56" s="54">
        <v>2142000</v>
      </c>
      <c r="T56" s="54">
        <f t="shared" si="4"/>
        <v>4284000</v>
      </c>
      <c r="U56" s="55"/>
      <c r="W56" s="51" t="s">
        <v>290</v>
      </c>
      <c r="X56" s="52">
        <v>2</v>
      </c>
      <c r="Y56" s="53" t="s">
        <v>77</v>
      </c>
      <c r="Z56" s="54">
        <v>2142000</v>
      </c>
      <c r="AA56" s="54">
        <f t="shared" si="1"/>
        <v>4284000</v>
      </c>
      <c r="AB56" s="55"/>
      <c r="AD56" s="51" t="s">
        <v>290</v>
      </c>
      <c r="AE56" s="52">
        <v>2</v>
      </c>
      <c r="AF56" s="53" t="s">
        <v>77</v>
      </c>
      <c r="AG56" s="54">
        <v>2142000</v>
      </c>
      <c r="AH56" s="54">
        <f t="shared" si="2"/>
        <v>4284000</v>
      </c>
      <c r="AI56" s="55"/>
      <c r="AK56" s="51" t="s">
        <v>290</v>
      </c>
      <c r="AL56" s="52">
        <v>2</v>
      </c>
      <c r="AM56" s="53" t="s">
        <v>77</v>
      </c>
      <c r="AN56" s="54">
        <v>2142000</v>
      </c>
      <c r="AO56" s="54">
        <f t="shared" si="3"/>
        <v>4284000</v>
      </c>
      <c r="AP56" s="55"/>
    </row>
    <row r="57" spans="2:42">
      <c r="B57" s="51" t="s">
        <v>291</v>
      </c>
      <c r="C57" s="52">
        <v>3</v>
      </c>
      <c r="D57" s="53" t="s">
        <v>77</v>
      </c>
      <c r="E57" s="54">
        <v>23800</v>
      </c>
      <c r="F57" s="54">
        <v>71400</v>
      </c>
      <c r="G57" s="55"/>
      <c r="I57" s="51" t="s">
        <v>291</v>
      </c>
      <c r="J57" s="52">
        <v>3</v>
      </c>
      <c r="K57" s="53" t="s">
        <v>77</v>
      </c>
      <c r="L57" s="54">
        <v>23800</v>
      </c>
      <c r="M57" s="54">
        <v>71400</v>
      </c>
      <c r="N57" s="55"/>
      <c r="P57" s="51" t="s">
        <v>291</v>
      </c>
      <c r="Q57" s="52">
        <v>3</v>
      </c>
      <c r="R57" s="53" t="s">
        <v>77</v>
      </c>
      <c r="S57" s="54">
        <v>23800</v>
      </c>
      <c r="T57" s="54">
        <f t="shared" si="4"/>
        <v>71400</v>
      </c>
      <c r="U57" s="55"/>
      <c r="W57" s="51" t="s">
        <v>291</v>
      </c>
      <c r="X57" s="52">
        <v>3</v>
      </c>
      <c r="Y57" s="53" t="s">
        <v>77</v>
      </c>
      <c r="Z57" s="54">
        <v>23800</v>
      </c>
      <c r="AA57" s="54">
        <f t="shared" si="1"/>
        <v>71400</v>
      </c>
      <c r="AB57" s="55"/>
      <c r="AD57" s="51" t="s">
        <v>291</v>
      </c>
      <c r="AE57" s="52">
        <v>3</v>
      </c>
      <c r="AF57" s="53" t="s">
        <v>77</v>
      </c>
      <c r="AG57" s="54">
        <v>23800</v>
      </c>
      <c r="AH57" s="54">
        <f t="shared" si="2"/>
        <v>71400</v>
      </c>
      <c r="AI57" s="55"/>
      <c r="AK57" s="51" t="s">
        <v>291</v>
      </c>
      <c r="AL57" s="52">
        <v>3</v>
      </c>
      <c r="AM57" s="53" t="s">
        <v>77</v>
      </c>
      <c r="AN57" s="54">
        <v>23800</v>
      </c>
      <c r="AO57" s="54">
        <f t="shared" si="3"/>
        <v>71400</v>
      </c>
      <c r="AP57" s="55"/>
    </row>
    <row r="58" spans="2:42">
      <c r="B58" s="51" t="s">
        <v>292</v>
      </c>
      <c r="C58" s="52">
        <v>1</v>
      </c>
      <c r="D58" s="53" t="s">
        <v>77</v>
      </c>
      <c r="E58" s="54">
        <v>4760</v>
      </c>
      <c r="F58" s="54">
        <v>4760</v>
      </c>
      <c r="G58" s="55"/>
      <c r="I58" s="51" t="s">
        <v>292</v>
      </c>
      <c r="J58" s="52">
        <v>1</v>
      </c>
      <c r="K58" s="53" t="s">
        <v>77</v>
      </c>
      <c r="L58" s="54">
        <v>4760</v>
      </c>
      <c r="M58" s="54">
        <v>4760</v>
      </c>
      <c r="N58" s="55"/>
      <c r="P58" s="51" t="s">
        <v>292</v>
      </c>
      <c r="Q58" s="52">
        <v>1</v>
      </c>
      <c r="R58" s="53" t="s">
        <v>77</v>
      </c>
      <c r="S58" s="54">
        <v>4760</v>
      </c>
      <c r="T58" s="54">
        <f t="shared" si="4"/>
        <v>4760</v>
      </c>
      <c r="U58" s="55"/>
      <c r="W58" s="51" t="s">
        <v>292</v>
      </c>
      <c r="X58" s="52">
        <v>1</v>
      </c>
      <c r="Y58" s="53" t="s">
        <v>77</v>
      </c>
      <c r="Z58" s="54">
        <v>4760</v>
      </c>
      <c r="AA58" s="54">
        <f t="shared" si="1"/>
        <v>4760</v>
      </c>
      <c r="AB58" s="55"/>
      <c r="AD58" s="51" t="s">
        <v>292</v>
      </c>
      <c r="AE58" s="52">
        <v>1</v>
      </c>
      <c r="AF58" s="53" t="s">
        <v>77</v>
      </c>
      <c r="AG58" s="54">
        <v>4760</v>
      </c>
      <c r="AH58" s="54">
        <f t="shared" si="2"/>
        <v>4760</v>
      </c>
      <c r="AI58" s="55"/>
      <c r="AK58" s="51" t="s">
        <v>292</v>
      </c>
      <c r="AL58" s="52">
        <v>1</v>
      </c>
      <c r="AM58" s="53" t="s">
        <v>77</v>
      </c>
      <c r="AN58" s="54">
        <v>4760</v>
      </c>
      <c r="AO58" s="54">
        <f t="shared" si="3"/>
        <v>4760</v>
      </c>
      <c r="AP58" s="55"/>
    </row>
    <row r="59" spans="2:42">
      <c r="B59" s="51" t="s">
        <v>293</v>
      </c>
      <c r="C59" s="52">
        <v>1</v>
      </c>
      <c r="D59" s="53" t="s">
        <v>77</v>
      </c>
      <c r="E59" s="54">
        <v>11900000</v>
      </c>
      <c r="F59" s="54">
        <v>11900000</v>
      </c>
      <c r="G59" s="55"/>
      <c r="I59" s="51" t="s">
        <v>293</v>
      </c>
      <c r="J59" s="52">
        <v>1</v>
      </c>
      <c r="K59" s="53" t="s">
        <v>77</v>
      </c>
      <c r="L59" s="54">
        <v>11900000</v>
      </c>
      <c r="M59" s="54">
        <v>11900000</v>
      </c>
      <c r="N59" s="55"/>
      <c r="P59" s="51" t="s">
        <v>293</v>
      </c>
      <c r="Q59" s="52">
        <v>1</v>
      </c>
      <c r="R59" s="53" t="s">
        <v>77</v>
      </c>
      <c r="S59" s="54">
        <v>11900000</v>
      </c>
      <c r="T59" s="54">
        <f t="shared" si="4"/>
        <v>11900000</v>
      </c>
      <c r="U59" s="55"/>
      <c r="W59" s="51" t="s">
        <v>293</v>
      </c>
      <c r="X59" s="52">
        <v>1</v>
      </c>
      <c r="Y59" s="53" t="s">
        <v>77</v>
      </c>
      <c r="Z59" s="54">
        <v>11900000</v>
      </c>
      <c r="AA59" s="54">
        <f t="shared" si="1"/>
        <v>11900000</v>
      </c>
      <c r="AB59" s="55"/>
      <c r="AD59" s="51" t="s">
        <v>293</v>
      </c>
      <c r="AE59" s="52">
        <v>2</v>
      </c>
      <c r="AF59" s="53" t="s">
        <v>77</v>
      </c>
      <c r="AG59" s="54">
        <v>11900000</v>
      </c>
      <c r="AH59" s="54">
        <f t="shared" si="2"/>
        <v>23800000</v>
      </c>
      <c r="AI59" s="55"/>
      <c r="AK59" s="51" t="s">
        <v>293</v>
      </c>
      <c r="AL59" s="52">
        <v>2</v>
      </c>
      <c r="AM59" s="53" t="s">
        <v>77</v>
      </c>
      <c r="AN59" s="54">
        <v>11900000</v>
      </c>
      <c r="AO59" s="54">
        <f t="shared" si="3"/>
        <v>23800000</v>
      </c>
      <c r="AP59" s="55"/>
    </row>
    <row r="60" spans="2:42">
      <c r="B60" s="51" t="s">
        <v>209</v>
      </c>
      <c r="C60" s="52">
        <v>2</v>
      </c>
      <c r="D60" s="53" t="s">
        <v>77</v>
      </c>
      <c r="E60" s="54">
        <v>595000</v>
      </c>
      <c r="F60" s="54">
        <v>1190000</v>
      </c>
      <c r="G60" s="55"/>
      <c r="I60" s="51" t="s">
        <v>209</v>
      </c>
      <c r="J60" s="52">
        <v>2</v>
      </c>
      <c r="K60" s="53" t="s">
        <v>77</v>
      </c>
      <c r="L60" s="54">
        <v>595000</v>
      </c>
      <c r="M60" s="54">
        <v>1190000</v>
      </c>
      <c r="N60" s="55"/>
      <c r="P60" s="51" t="s">
        <v>209</v>
      </c>
      <c r="Q60" s="52">
        <v>2</v>
      </c>
      <c r="R60" s="53" t="s">
        <v>77</v>
      </c>
      <c r="S60" s="54">
        <v>595000</v>
      </c>
      <c r="T60" s="54">
        <f t="shared" si="4"/>
        <v>1190000</v>
      </c>
      <c r="U60" s="55"/>
      <c r="W60" s="51" t="s">
        <v>209</v>
      </c>
      <c r="X60" s="52">
        <v>1</v>
      </c>
      <c r="Y60" s="53" t="s">
        <v>77</v>
      </c>
      <c r="Z60" s="54">
        <v>595000</v>
      </c>
      <c r="AA60" s="54">
        <f t="shared" si="1"/>
        <v>595000</v>
      </c>
      <c r="AB60" s="55"/>
      <c r="AD60" s="51" t="s">
        <v>209</v>
      </c>
      <c r="AE60" s="52">
        <v>1</v>
      </c>
      <c r="AF60" s="53" t="s">
        <v>77</v>
      </c>
      <c r="AG60" s="54">
        <v>595000</v>
      </c>
      <c r="AH60" s="54">
        <f t="shared" si="2"/>
        <v>595000</v>
      </c>
      <c r="AI60" s="55"/>
      <c r="AK60" s="51" t="s">
        <v>209</v>
      </c>
      <c r="AL60" s="52">
        <v>1</v>
      </c>
      <c r="AM60" s="53" t="s">
        <v>77</v>
      </c>
      <c r="AN60" s="54">
        <v>595000</v>
      </c>
      <c r="AO60" s="54">
        <f t="shared" si="3"/>
        <v>595000</v>
      </c>
      <c r="AP60" s="55"/>
    </row>
    <row r="61" spans="2:42">
      <c r="B61" s="51" t="s">
        <v>294</v>
      </c>
      <c r="C61" s="52">
        <v>2</v>
      </c>
      <c r="D61" s="53" t="s">
        <v>77</v>
      </c>
      <c r="E61" s="54">
        <v>1428000</v>
      </c>
      <c r="F61" s="54">
        <v>2856000</v>
      </c>
      <c r="G61" s="55"/>
      <c r="I61" s="51" t="s">
        <v>294</v>
      </c>
      <c r="J61" s="52">
        <v>2</v>
      </c>
      <c r="K61" s="53" t="s">
        <v>77</v>
      </c>
      <c r="L61" s="54">
        <v>1428000</v>
      </c>
      <c r="M61" s="54">
        <v>2856000</v>
      </c>
      <c r="N61" s="55"/>
      <c r="P61" s="51" t="s">
        <v>294</v>
      </c>
      <c r="Q61" s="52">
        <v>2</v>
      </c>
      <c r="R61" s="53" t="s">
        <v>77</v>
      </c>
      <c r="S61" s="54">
        <v>1428000</v>
      </c>
      <c r="T61" s="54">
        <f t="shared" si="4"/>
        <v>2856000</v>
      </c>
      <c r="U61" s="55"/>
      <c r="W61" s="51" t="s">
        <v>294</v>
      </c>
      <c r="X61" s="52">
        <v>2</v>
      </c>
      <c r="Y61" s="53" t="s">
        <v>77</v>
      </c>
      <c r="Z61" s="54">
        <v>1428000</v>
      </c>
      <c r="AA61" s="54">
        <f t="shared" si="1"/>
        <v>2856000</v>
      </c>
      <c r="AB61" s="55"/>
      <c r="AD61" s="51" t="s">
        <v>294</v>
      </c>
      <c r="AE61" s="52">
        <v>2</v>
      </c>
      <c r="AF61" s="53" t="s">
        <v>77</v>
      </c>
      <c r="AG61" s="54">
        <v>1428000</v>
      </c>
      <c r="AH61" s="54">
        <f t="shared" si="2"/>
        <v>2856000</v>
      </c>
      <c r="AI61" s="55"/>
      <c r="AK61" s="51" t="s">
        <v>294</v>
      </c>
      <c r="AL61" s="52">
        <v>2</v>
      </c>
      <c r="AM61" s="53" t="s">
        <v>77</v>
      </c>
      <c r="AN61" s="54">
        <v>1428000</v>
      </c>
      <c r="AO61" s="54">
        <f t="shared" si="3"/>
        <v>2856000</v>
      </c>
      <c r="AP61" s="55"/>
    </row>
    <row r="62" spans="2:42">
      <c r="B62" s="51" t="s">
        <v>295</v>
      </c>
      <c r="C62" s="52">
        <v>24</v>
      </c>
      <c r="D62" s="53" t="s">
        <v>77</v>
      </c>
      <c r="E62" s="54">
        <v>3629.5</v>
      </c>
      <c r="F62" s="54">
        <v>87108</v>
      </c>
      <c r="G62" s="55"/>
      <c r="I62" s="51" t="s">
        <v>295</v>
      </c>
      <c r="J62" s="52">
        <v>48</v>
      </c>
      <c r="K62" s="53" t="s">
        <v>77</v>
      </c>
      <c r="L62" s="54">
        <v>3629.5</v>
      </c>
      <c r="M62" s="54">
        <v>174216</v>
      </c>
      <c r="N62" s="55"/>
      <c r="P62" s="51" t="s">
        <v>295</v>
      </c>
      <c r="Q62" s="52">
        <v>48</v>
      </c>
      <c r="R62" s="53" t="s">
        <v>77</v>
      </c>
      <c r="S62" s="54">
        <v>3629.5</v>
      </c>
      <c r="T62" s="54">
        <f t="shared" si="4"/>
        <v>174216</v>
      </c>
      <c r="U62" s="55"/>
      <c r="W62" s="51" t="s">
        <v>295</v>
      </c>
      <c r="X62" s="52">
        <v>48</v>
      </c>
      <c r="Y62" s="53" t="s">
        <v>77</v>
      </c>
      <c r="Z62" s="54">
        <v>3629.5</v>
      </c>
      <c r="AA62" s="54">
        <f t="shared" si="1"/>
        <v>174216</v>
      </c>
      <c r="AB62" s="55"/>
      <c r="AD62" s="51" t="s">
        <v>295</v>
      </c>
      <c r="AE62" s="52">
        <v>48</v>
      </c>
      <c r="AF62" s="53" t="s">
        <v>77</v>
      </c>
      <c r="AG62" s="54">
        <v>3629.5</v>
      </c>
      <c r="AH62" s="54">
        <f t="shared" si="2"/>
        <v>174216</v>
      </c>
      <c r="AI62" s="55"/>
      <c r="AK62" s="51" t="s">
        <v>295</v>
      </c>
      <c r="AL62" s="52">
        <v>48</v>
      </c>
      <c r="AM62" s="53" t="s">
        <v>77</v>
      </c>
      <c r="AN62" s="54">
        <v>3629.5</v>
      </c>
      <c r="AO62" s="54">
        <f t="shared" si="3"/>
        <v>174216</v>
      </c>
      <c r="AP62" s="55"/>
    </row>
    <row r="63" spans="2:42">
      <c r="B63" s="51" t="s">
        <v>296</v>
      </c>
      <c r="C63" s="52">
        <v>6</v>
      </c>
      <c r="D63" s="53" t="s">
        <v>77</v>
      </c>
      <c r="E63" s="54">
        <v>9401</v>
      </c>
      <c r="F63" s="54">
        <v>56406</v>
      </c>
      <c r="G63" s="55"/>
      <c r="I63" s="51" t="s">
        <v>296</v>
      </c>
      <c r="J63" s="52">
        <v>6</v>
      </c>
      <c r="K63" s="53" t="s">
        <v>77</v>
      </c>
      <c r="L63" s="54">
        <v>9401</v>
      </c>
      <c r="M63" s="54">
        <v>56406</v>
      </c>
      <c r="N63" s="55"/>
      <c r="P63" s="51" t="s">
        <v>296</v>
      </c>
      <c r="Q63" s="52">
        <v>6</v>
      </c>
      <c r="R63" s="53" t="s">
        <v>77</v>
      </c>
      <c r="S63" s="54">
        <v>9401</v>
      </c>
      <c r="T63" s="54">
        <f t="shared" si="4"/>
        <v>56406</v>
      </c>
      <c r="U63" s="55"/>
      <c r="W63" s="51" t="s">
        <v>296</v>
      </c>
      <c r="X63" s="52">
        <v>6</v>
      </c>
      <c r="Y63" s="53" t="s">
        <v>77</v>
      </c>
      <c r="Z63" s="54">
        <v>9401</v>
      </c>
      <c r="AA63" s="54">
        <f t="shared" si="1"/>
        <v>56406</v>
      </c>
      <c r="AB63" s="55"/>
      <c r="AD63" s="51" t="s">
        <v>296</v>
      </c>
      <c r="AE63" s="52">
        <v>6</v>
      </c>
      <c r="AF63" s="53" t="s">
        <v>77</v>
      </c>
      <c r="AG63" s="54">
        <v>9401</v>
      </c>
      <c r="AH63" s="54">
        <f t="shared" si="2"/>
        <v>56406</v>
      </c>
      <c r="AI63" s="55"/>
      <c r="AK63" s="51" t="s">
        <v>296</v>
      </c>
      <c r="AL63" s="52">
        <v>6</v>
      </c>
      <c r="AM63" s="53" t="s">
        <v>77</v>
      </c>
      <c r="AN63" s="54">
        <v>9401</v>
      </c>
      <c r="AO63" s="54">
        <f t="shared" si="3"/>
        <v>56406</v>
      </c>
      <c r="AP63" s="55"/>
    </row>
    <row r="64" spans="2:42">
      <c r="B64" s="51" t="s">
        <v>297</v>
      </c>
      <c r="C64" s="52">
        <v>2</v>
      </c>
      <c r="D64" s="53" t="s">
        <v>77</v>
      </c>
      <c r="E64" s="54">
        <v>83300</v>
      </c>
      <c r="F64" s="54">
        <v>166600</v>
      </c>
      <c r="G64" s="55"/>
      <c r="I64" s="51" t="s">
        <v>297</v>
      </c>
      <c r="J64" s="52">
        <v>2</v>
      </c>
      <c r="K64" s="53" t="s">
        <v>77</v>
      </c>
      <c r="L64" s="54">
        <v>83300</v>
      </c>
      <c r="M64" s="54">
        <v>166600</v>
      </c>
      <c r="N64" s="55"/>
      <c r="P64" s="51" t="s">
        <v>297</v>
      </c>
      <c r="Q64" s="52">
        <v>2</v>
      </c>
      <c r="R64" s="53" t="s">
        <v>77</v>
      </c>
      <c r="S64" s="54">
        <v>83300</v>
      </c>
      <c r="T64" s="54">
        <f t="shared" si="4"/>
        <v>166600</v>
      </c>
      <c r="U64" s="55"/>
      <c r="W64" s="51" t="s">
        <v>297</v>
      </c>
      <c r="X64" s="52">
        <v>2</v>
      </c>
      <c r="Y64" s="53" t="s">
        <v>77</v>
      </c>
      <c r="Z64" s="54">
        <v>83300</v>
      </c>
      <c r="AA64" s="54">
        <f t="shared" si="1"/>
        <v>166600</v>
      </c>
      <c r="AB64" s="55"/>
      <c r="AD64" s="51" t="s">
        <v>297</v>
      </c>
      <c r="AE64" s="52">
        <v>2</v>
      </c>
      <c r="AF64" s="53" t="s">
        <v>77</v>
      </c>
      <c r="AG64" s="54">
        <v>83300</v>
      </c>
      <c r="AH64" s="54">
        <f t="shared" si="2"/>
        <v>166600</v>
      </c>
      <c r="AI64" s="55"/>
      <c r="AK64" s="51" t="s">
        <v>297</v>
      </c>
      <c r="AL64" s="52">
        <v>2</v>
      </c>
      <c r="AM64" s="53" t="s">
        <v>77</v>
      </c>
      <c r="AN64" s="54">
        <v>83300</v>
      </c>
      <c r="AO64" s="54">
        <f t="shared" si="3"/>
        <v>166600</v>
      </c>
      <c r="AP64" s="55"/>
    </row>
    <row r="65" spans="2:42">
      <c r="B65" s="51" t="s">
        <v>298</v>
      </c>
      <c r="C65" s="52">
        <v>4</v>
      </c>
      <c r="D65" s="53" t="s">
        <v>77</v>
      </c>
      <c r="E65" s="54">
        <v>107100</v>
      </c>
      <c r="F65" s="54">
        <v>428400</v>
      </c>
      <c r="G65" s="55"/>
      <c r="I65" s="51" t="s">
        <v>298</v>
      </c>
      <c r="J65" s="52">
        <v>4</v>
      </c>
      <c r="K65" s="53" t="s">
        <v>77</v>
      </c>
      <c r="L65" s="54">
        <v>107100</v>
      </c>
      <c r="M65" s="54">
        <v>428400</v>
      </c>
      <c r="N65" s="55"/>
      <c r="P65" s="51" t="s">
        <v>298</v>
      </c>
      <c r="Q65" s="52">
        <v>4</v>
      </c>
      <c r="R65" s="53" t="s">
        <v>77</v>
      </c>
      <c r="S65" s="54">
        <v>107100</v>
      </c>
      <c r="T65" s="54">
        <f t="shared" si="4"/>
        <v>428400</v>
      </c>
      <c r="U65" s="55"/>
      <c r="W65" s="51" t="s">
        <v>298</v>
      </c>
      <c r="X65" s="52">
        <v>4</v>
      </c>
      <c r="Y65" s="53" t="s">
        <v>77</v>
      </c>
      <c r="Z65" s="54">
        <v>107100</v>
      </c>
      <c r="AA65" s="54">
        <f t="shared" si="1"/>
        <v>428400</v>
      </c>
      <c r="AB65" s="55"/>
      <c r="AD65" s="51" t="s">
        <v>298</v>
      </c>
      <c r="AE65" s="52">
        <v>4</v>
      </c>
      <c r="AF65" s="53" t="s">
        <v>77</v>
      </c>
      <c r="AG65" s="54">
        <v>107100</v>
      </c>
      <c r="AH65" s="54">
        <f t="shared" si="2"/>
        <v>428400</v>
      </c>
      <c r="AI65" s="55"/>
      <c r="AK65" s="51" t="s">
        <v>298</v>
      </c>
      <c r="AL65" s="52">
        <v>4</v>
      </c>
      <c r="AM65" s="53" t="s">
        <v>77</v>
      </c>
      <c r="AN65" s="54">
        <v>107100</v>
      </c>
      <c r="AO65" s="54">
        <f t="shared" si="3"/>
        <v>428400</v>
      </c>
      <c r="AP65" s="55"/>
    </row>
    <row r="66" spans="2:42">
      <c r="B66" s="51" t="s">
        <v>299</v>
      </c>
      <c r="C66" s="52">
        <v>0</v>
      </c>
      <c r="D66" s="53" t="s">
        <v>77</v>
      </c>
      <c r="E66" s="54">
        <v>37232.720000000001</v>
      </c>
      <c r="F66" s="54">
        <v>0</v>
      </c>
      <c r="G66" s="55"/>
      <c r="I66" s="51" t="s">
        <v>299</v>
      </c>
      <c r="J66" s="52">
        <v>0</v>
      </c>
      <c r="K66" s="53" t="s">
        <v>77</v>
      </c>
      <c r="L66" s="54">
        <v>37232.720000000001</v>
      </c>
      <c r="M66" s="54">
        <v>0</v>
      </c>
      <c r="N66" s="55"/>
      <c r="P66" s="51" t="s">
        <v>299</v>
      </c>
      <c r="Q66" s="52">
        <v>0</v>
      </c>
      <c r="R66" s="53" t="s">
        <v>77</v>
      </c>
      <c r="S66" s="54">
        <v>37232.720000000001</v>
      </c>
      <c r="T66" s="54">
        <f t="shared" si="4"/>
        <v>0</v>
      </c>
      <c r="U66" s="55"/>
      <c r="W66" s="51" t="s">
        <v>299</v>
      </c>
      <c r="X66" s="52">
        <v>40</v>
      </c>
      <c r="Y66" s="53" t="s">
        <v>77</v>
      </c>
      <c r="Z66" s="54">
        <v>37232.720000000001</v>
      </c>
      <c r="AA66" s="54">
        <f t="shared" si="1"/>
        <v>1489309</v>
      </c>
      <c r="AB66" s="55"/>
      <c r="AD66" s="51" t="s">
        <v>299</v>
      </c>
      <c r="AE66" s="52">
        <v>40</v>
      </c>
      <c r="AF66" s="53" t="s">
        <v>77</v>
      </c>
      <c r="AG66" s="54">
        <v>37232.720000000001</v>
      </c>
      <c r="AH66" s="54">
        <f t="shared" si="2"/>
        <v>1489309</v>
      </c>
      <c r="AI66" s="55"/>
      <c r="AK66" s="51" t="s">
        <v>299</v>
      </c>
      <c r="AL66" s="52">
        <v>40</v>
      </c>
      <c r="AM66" s="53" t="s">
        <v>77</v>
      </c>
      <c r="AN66" s="54">
        <v>37232.720000000001</v>
      </c>
      <c r="AO66" s="54">
        <f t="shared" si="3"/>
        <v>1489309</v>
      </c>
      <c r="AP66" s="55"/>
    </row>
    <row r="67" spans="2:42">
      <c r="B67" s="51" t="s">
        <v>300</v>
      </c>
      <c r="C67" s="52">
        <v>0</v>
      </c>
      <c r="D67" s="53" t="s">
        <v>77</v>
      </c>
      <c r="E67" s="54">
        <v>101745</v>
      </c>
      <c r="F67" s="54">
        <v>0</v>
      </c>
      <c r="G67" s="55"/>
      <c r="I67" s="51" t="s">
        <v>300</v>
      </c>
      <c r="J67" s="52">
        <v>0</v>
      </c>
      <c r="K67" s="53" t="s">
        <v>77</v>
      </c>
      <c r="L67" s="54">
        <v>101745</v>
      </c>
      <c r="M67" s="54">
        <v>0</v>
      </c>
      <c r="N67" s="55"/>
      <c r="P67" s="51" t="s">
        <v>300</v>
      </c>
      <c r="Q67" s="52">
        <v>0</v>
      </c>
      <c r="R67" s="53" t="s">
        <v>77</v>
      </c>
      <c r="S67" s="54">
        <v>101745</v>
      </c>
      <c r="T67" s="54">
        <f t="shared" si="4"/>
        <v>0</v>
      </c>
      <c r="U67" s="55"/>
      <c r="W67" s="51" t="s">
        <v>300</v>
      </c>
      <c r="X67" s="52">
        <v>2</v>
      </c>
      <c r="Y67" s="53" t="s">
        <v>77</v>
      </c>
      <c r="Z67" s="54">
        <v>101745</v>
      </c>
      <c r="AA67" s="54">
        <f t="shared" si="1"/>
        <v>203490</v>
      </c>
      <c r="AB67" s="55"/>
      <c r="AD67" s="51" t="s">
        <v>300</v>
      </c>
      <c r="AE67" s="52">
        <v>2</v>
      </c>
      <c r="AF67" s="53" t="s">
        <v>77</v>
      </c>
      <c r="AG67" s="54">
        <v>101745</v>
      </c>
      <c r="AH67" s="54">
        <f t="shared" si="2"/>
        <v>203490</v>
      </c>
      <c r="AI67" s="55"/>
      <c r="AK67" s="51" t="s">
        <v>300</v>
      </c>
      <c r="AL67" s="52">
        <v>2</v>
      </c>
      <c r="AM67" s="53" t="s">
        <v>77</v>
      </c>
      <c r="AN67" s="54">
        <v>101745</v>
      </c>
      <c r="AO67" s="54">
        <f t="shared" si="3"/>
        <v>203490</v>
      </c>
      <c r="AP67" s="55"/>
    </row>
    <row r="68" spans="2:42">
      <c r="B68" s="51" t="s">
        <v>301</v>
      </c>
      <c r="C68" s="52">
        <v>0</v>
      </c>
      <c r="D68" s="53" t="s">
        <v>77</v>
      </c>
      <c r="E68" s="54">
        <v>2737000</v>
      </c>
      <c r="F68" s="54">
        <v>0</v>
      </c>
      <c r="G68" s="55"/>
      <c r="I68" s="51" t="s">
        <v>301</v>
      </c>
      <c r="J68" s="52">
        <v>0</v>
      </c>
      <c r="K68" s="53" t="s">
        <v>77</v>
      </c>
      <c r="L68" s="54">
        <v>2737000</v>
      </c>
      <c r="M68" s="54">
        <v>0</v>
      </c>
      <c r="N68" s="55"/>
      <c r="P68" s="51" t="s">
        <v>301</v>
      </c>
      <c r="Q68" s="52">
        <v>0</v>
      </c>
      <c r="R68" s="53" t="s">
        <v>77</v>
      </c>
      <c r="S68" s="54">
        <v>2737000</v>
      </c>
      <c r="T68" s="54">
        <f t="shared" si="4"/>
        <v>0</v>
      </c>
      <c r="U68" s="55"/>
      <c r="W68" s="51" t="s">
        <v>301</v>
      </c>
      <c r="X68" s="52">
        <v>2</v>
      </c>
      <c r="Y68" s="53" t="s">
        <v>77</v>
      </c>
      <c r="Z68" s="54">
        <v>2737000</v>
      </c>
      <c r="AA68" s="54">
        <f t="shared" si="1"/>
        <v>5474000</v>
      </c>
      <c r="AB68" s="55"/>
      <c r="AD68" s="51" t="s">
        <v>301</v>
      </c>
      <c r="AE68" s="52">
        <v>2</v>
      </c>
      <c r="AF68" s="53" t="s">
        <v>77</v>
      </c>
      <c r="AG68" s="54">
        <v>2737000</v>
      </c>
      <c r="AH68" s="54">
        <f t="shared" si="2"/>
        <v>5474000</v>
      </c>
      <c r="AI68" s="55"/>
      <c r="AK68" s="51" t="s">
        <v>301</v>
      </c>
      <c r="AL68" s="52">
        <v>2</v>
      </c>
      <c r="AM68" s="53" t="s">
        <v>77</v>
      </c>
      <c r="AN68" s="54">
        <v>2737000</v>
      </c>
      <c r="AO68" s="54">
        <f t="shared" si="3"/>
        <v>5474000</v>
      </c>
      <c r="AP68" s="55"/>
    </row>
    <row r="69" spans="2:42">
      <c r="B69" s="51" t="s">
        <v>302</v>
      </c>
      <c r="C69" s="52">
        <v>0</v>
      </c>
      <c r="D69" s="53" t="s">
        <v>77</v>
      </c>
      <c r="E69" s="54">
        <v>99031.8</v>
      </c>
      <c r="F69" s="54">
        <v>0</v>
      </c>
      <c r="G69" s="55"/>
      <c r="I69" s="51" t="s">
        <v>302</v>
      </c>
      <c r="J69" s="52">
        <v>0</v>
      </c>
      <c r="K69" s="53" t="s">
        <v>77</v>
      </c>
      <c r="L69" s="54">
        <v>99031.8</v>
      </c>
      <c r="M69" s="54">
        <v>0</v>
      </c>
      <c r="N69" s="55"/>
      <c r="P69" s="51" t="s">
        <v>302</v>
      </c>
      <c r="Q69" s="52">
        <v>0</v>
      </c>
      <c r="R69" s="53" t="s">
        <v>77</v>
      </c>
      <c r="S69" s="54">
        <v>99031.8</v>
      </c>
      <c r="T69" s="54">
        <f t="shared" si="4"/>
        <v>0</v>
      </c>
      <c r="U69" s="55"/>
      <c r="W69" s="51" t="s">
        <v>302</v>
      </c>
      <c r="X69" s="52">
        <v>40</v>
      </c>
      <c r="Y69" s="53" t="s">
        <v>77</v>
      </c>
      <c r="Z69" s="54">
        <v>99031.8</v>
      </c>
      <c r="AA69" s="54">
        <f t="shared" si="1"/>
        <v>3961272</v>
      </c>
      <c r="AB69" s="55"/>
      <c r="AD69" s="51" t="s">
        <v>302</v>
      </c>
      <c r="AE69" s="52">
        <v>40</v>
      </c>
      <c r="AF69" s="53" t="s">
        <v>77</v>
      </c>
      <c r="AG69" s="54">
        <v>99031.8</v>
      </c>
      <c r="AH69" s="54">
        <f t="shared" si="2"/>
        <v>3961272</v>
      </c>
      <c r="AI69" s="55"/>
      <c r="AK69" s="51" t="s">
        <v>302</v>
      </c>
      <c r="AL69" s="52">
        <v>40</v>
      </c>
      <c r="AM69" s="53" t="s">
        <v>77</v>
      </c>
      <c r="AN69" s="54">
        <v>99031.8</v>
      </c>
      <c r="AO69" s="54">
        <f t="shared" si="3"/>
        <v>3961272</v>
      </c>
      <c r="AP69" s="55"/>
    </row>
    <row r="70" spans="2:42">
      <c r="B70" s="51" t="s">
        <v>303</v>
      </c>
      <c r="C70" s="52">
        <v>0</v>
      </c>
      <c r="D70" s="53" t="s">
        <v>77</v>
      </c>
      <c r="E70" s="54">
        <v>164815</v>
      </c>
      <c r="F70" s="54">
        <v>0</v>
      </c>
      <c r="G70" s="55"/>
      <c r="I70" s="51" t="s">
        <v>303</v>
      </c>
      <c r="J70" s="52">
        <v>0</v>
      </c>
      <c r="K70" s="53" t="s">
        <v>77</v>
      </c>
      <c r="L70" s="54">
        <v>164815</v>
      </c>
      <c r="M70" s="54">
        <v>0</v>
      </c>
      <c r="N70" s="55"/>
      <c r="P70" s="51" t="s">
        <v>303</v>
      </c>
      <c r="Q70" s="52">
        <v>0</v>
      </c>
      <c r="R70" s="53" t="s">
        <v>77</v>
      </c>
      <c r="S70" s="54">
        <v>164815</v>
      </c>
      <c r="T70" s="54">
        <f t="shared" si="4"/>
        <v>0</v>
      </c>
      <c r="U70" s="55"/>
      <c r="W70" s="51" t="s">
        <v>303</v>
      </c>
      <c r="X70" s="52">
        <v>2</v>
      </c>
      <c r="Y70" s="53" t="s">
        <v>77</v>
      </c>
      <c r="Z70" s="54">
        <v>164815</v>
      </c>
      <c r="AA70" s="54">
        <f t="shared" si="1"/>
        <v>329630</v>
      </c>
      <c r="AB70" s="55"/>
      <c r="AD70" s="51" t="s">
        <v>303</v>
      </c>
      <c r="AE70" s="52">
        <v>2</v>
      </c>
      <c r="AF70" s="53" t="s">
        <v>77</v>
      </c>
      <c r="AG70" s="54">
        <v>164815</v>
      </c>
      <c r="AH70" s="54">
        <f t="shared" si="2"/>
        <v>329630</v>
      </c>
      <c r="AI70" s="55"/>
      <c r="AK70" s="51" t="s">
        <v>303</v>
      </c>
      <c r="AL70" s="52">
        <v>2</v>
      </c>
      <c r="AM70" s="53" t="s">
        <v>77</v>
      </c>
      <c r="AN70" s="54">
        <v>164815</v>
      </c>
      <c r="AO70" s="54">
        <f t="shared" si="3"/>
        <v>329630</v>
      </c>
      <c r="AP70" s="55"/>
    </row>
    <row r="71" spans="2:42">
      <c r="B71" s="51" t="s">
        <v>304</v>
      </c>
      <c r="C71" s="52">
        <v>0</v>
      </c>
      <c r="D71" s="53" t="s">
        <v>77</v>
      </c>
      <c r="E71" s="54">
        <v>8568000</v>
      </c>
      <c r="F71" s="54">
        <v>0</v>
      </c>
      <c r="G71" s="55"/>
      <c r="I71" s="51" t="s">
        <v>304</v>
      </c>
      <c r="J71" s="52">
        <v>0</v>
      </c>
      <c r="K71" s="53" t="s">
        <v>77</v>
      </c>
      <c r="L71" s="54">
        <v>8568000</v>
      </c>
      <c r="M71" s="54">
        <v>0</v>
      </c>
      <c r="N71" s="55"/>
      <c r="P71" s="51" t="s">
        <v>304</v>
      </c>
      <c r="Q71" s="52">
        <v>0</v>
      </c>
      <c r="R71" s="53" t="s">
        <v>77</v>
      </c>
      <c r="S71" s="54">
        <v>8568000</v>
      </c>
      <c r="T71" s="54">
        <f t="shared" ref="T71:T99" si="5">IF(S71&lt;&gt;"",ROUND(Q71*S71,0),0)</f>
        <v>0</v>
      </c>
      <c r="U71" s="55"/>
      <c r="W71" s="51" t="s">
        <v>304</v>
      </c>
      <c r="X71" s="52">
        <v>0</v>
      </c>
      <c r="Y71" s="53" t="s">
        <v>77</v>
      </c>
      <c r="Z71" s="54">
        <v>8568000</v>
      </c>
      <c r="AA71" s="54">
        <f t="shared" si="1"/>
        <v>0</v>
      </c>
      <c r="AB71" s="55"/>
      <c r="AD71" s="51" t="s">
        <v>304</v>
      </c>
      <c r="AE71" s="52">
        <v>0</v>
      </c>
      <c r="AF71" s="53" t="s">
        <v>77</v>
      </c>
      <c r="AG71" s="54">
        <v>8568000</v>
      </c>
      <c r="AH71" s="54">
        <f t="shared" si="2"/>
        <v>0</v>
      </c>
      <c r="AI71" s="55"/>
      <c r="AK71" s="51" t="s">
        <v>304</v>
      </c>
      <c r="AL71" s="52">
        <v>0</v>
      </c>
      <c r="AM71" s="53" t="s">
        <v>77</v>
      </c>
      <c r="AN71" s="54">
        <v>8568000</v>
      </c>
      <c r="AO71" s="54">
        <f t="shared" si="3"/>
        <v>0</v>
      </c>
      <c r="AP71" s="55"/>
    </row>
    <row r="72" spans="2:42">
      <c r="B72" s="51" t="s">
        <v>305</v>
      </c>
      <c r="C72" s="52">
        <v>0</v>
      </c>
      <c r="D72" s="53" t="s">
        <v>77</v>
      </c>
      <c r="E72" s="54">
        <v>7140000</v>
      </c>
      <c r="F72" s="54">
        <v>0</v>
      </c>
      <c r="G72" s="55"/>
      <c r="I72" s="51" t="s">
        <v>305</v>
      </c>
      <c r="J72" s="52">
        <v>0</v>
      </c>
      <c r="K72" s="53" t="s">
        <v>77</v>
      </c>
      <c r="L72" s="54">
        <v>7140000</v>
      </c>
      <c r="M72" s="54">
        <v>0</v>
      </c>
      <c r="N72" s="55"/>
      <c r="P72" s="51" t="s">
        <v>305</v>
      </c>
      <c r="Q72" s="52">
        <v>0</v>
      </c>
      <c r="R72" s="53" t="s">
        <v>77</v>
      </c>
      <c r="S72" s="54">
        <v>7140000</v>
      </c>
      <c r="T72" s="54">
        <f t="shared" si="5"/>
        <v>0</v>
      </c>
      <c r="U72" s="55"/>
      <c r="W72" s="51" t="s">
        <v>305</v>
      </c>
      <c r="X72" s="52">
        <v>0</v>
      </c>
      <c r="Y72" s="53" t="s">
        <v>77</v>
      </c>
      <c r="Z72" s="54">
        <v>7140000</v>
      </c>
      <c r="AA72" s="54">
        <f t="shared" si="1"/>
        <v>0</v>
      </c>
      <c r="AB72" s="55"/>
      <c r="AD72" s="51" t="s">
        <v>305</v>
      </c>
      <c r="AE72" s="52">
        <v>0</v>
      </c>
      <c r="AF72" s="53" t="s">
        <v>77</v>
      </c>
      <c r="AG72" s="54">
        <v>7140000</v>
      </c>
      <c r="AH72" s="54">
        <f t="shared" si="2"/>
        <v>0</v>
      </c>
      <c r="AI72" s="55"/>
      <c r="AK72" s="51" t="s">
        <v>305</v>
      </c>
      <c r="AL72" s="52">
        <v>0</v>
      </c>
      <c r="AM72" s="53" t="s">
        <v>77</v>
      </c>
      <c r="AN72" s="54">
        <v>7140000</v>
      </c>
      <c r="AO72" s="54">
        <f t="shared" si="3"/>
        <v>0</v>
      </c>
      <c r="AP72" s="55"/>
    </row>
    <row r="73" spans="2:42">
      <c r="B73" s="51" t="s">
        <v>306</v>
      </c>
      <c r="C73" s="52">
        <v>0</v>
      </c>
      <c r="D73" s="53" t="s">
        <v>77</v>
      </c>
      <c r="E73" s="54">
        <v>535500</v>
      </c>
      <c r="F73" s="54">
        <v>0</v>
      </c>
      <c r="G73" s="55"/>
      <c r="I73" s="51" t="s">
        <v>306</v>
      </c>
      <c r="J73" s="52">
        <v>0</v>
      </c>
      <c r="K73" s="53" t="s">
        <v>77</v>
      </c>
      <c r="L73" s="54">
        <v>535500</v>
      </c>
      <c r="M73" s="54">
        <v>0</v>
      </c>
      <c r="N73" s="55"/>
      <c r="P73" s="51" t="s">
        <v>306</v>
      </c>
      <c r="Q73" s="52">
        <v>0</v>
      </c>
      <c r="R73" s="53" t="s">
        <v>77</v>
      </c>
      <c r="S73" s="54">
        <v>535500</v>
      </c>
      <c r="T73" s="54">
        <f t="shared" si="5"/>
        <v>0</v>
      </c>
      <c r="U73" s="55"/>
      <c r="W73" s="51" t="s">
        <v>306</v>
      </c>
      <c r="X73" s="52">
        <v>2</v>
      </c>
      <c r="Y73" s="53" t="s">
        <v>77</v>
      </c>
      <c r="Z73" s="54">
        <v>535500</v>
      </c>
      <c r="AA73" s="54">
        <f t="shared" si="1"/>
        <v>1071000</v>
      </c>
      <c r="AB73" s="55"/>
      <c r="AD73" s="51" t="s">
        <v>306</v>
      </c>
      <c r="AE73" s="52">
        <v>2</v>
      </c>
      <c r="AF73" s="53" t="s">
        <v>77</v>
      </c>
      <c r="AG73" s="54">
        <v>535500</v>
      </c>
      <c r="AH73" s="54">
        <f t="shared" si="2"/>
        <v>1071000</v>
      </c>
      <c r="AI73" s="55"/>
      <c r="AK73" s="51" t="s">
        <v>306</v>
      </c>
      <c r="AL73" s="52">
        <v>2</v>
      </c>
      <c r="AM73" s="53" t="s">
        <v>77</v>
      </c>
      <c r="AN73" s="54">
        <v>535500</v>
      </c>
      <c r="AO73" s="54">
        <f t="shared" si="3"/>
        <v>1071000</v>
      </c>
      <c r="AP73" s="55"/>
    </row>
    <row r="74" spans="2:42">
      <c r="B74" s="51" t="s">
        <v>307</v>
      </c>
      <c r="C74" s="52">
        <v>0</v>
      </c>
      <c r="D74" s="53" t="s">
        <v>77</v>
      </c>
      <c r="E74" s="54">
        <v>1785000</v>
      </c>
      <c r="F74" s="54">
        <v>0</v>
      </c>
      <c r="G74" s="55"/>
      <c r="I74" s="51" t="s">
        <v>307</v>
      </c>
      <c r="J74" s="52">
        <v>0</v>
      </c>
      <c r="K74" s="53" t="s">
        <v>77</v>
      </c>
      <c r="L74" s="54">
        <v>1785000</v>
      </c>
      <c r="M74" s="54">
        <v>0</v>
      </c>
      <c r="N74" s="55"/>
      <c r="P74" s="51" t="s">
        <v>307</v>
      </c>
      <c r="Q74" s="52">
        <v>0</v>
      </c>
      <c r="R74" s="53" t="s">
        <v>77</v>
      </c>
      <c r="S74" s="54">
        <v>1785000</v>
      </c>
      <c r="T74" s="54">
        <f t="shared" si="5"/>
        <v>0</v>
      </c>
      <c r="U74" s="55"/>
      <c r="W74" s="51" t="s">
        <v>307</v>
      </c>
      <c r="X74" s="52">
        <v>0</v>
      </c>
      <c r="Y74" s="53" t="s">
        <v>77</v>
      </c>
      <c r="Z74" s="54">
        <v>1785000</v>
      </c>
      <c r="AA74" s="54">
        <f t="shared" si="1"/>
        <v>0</v>
      </c>
      <c r="AB74" s="55"/>
      <c r="AD74" s="51" t="s">
        <v>307</v>
      </c>
      <c r="AE74" s="52">
        <v>0</v>
      </c>
      <c r="AF74" s="53" t="s">
        <v>77</v>
      </c>
      <c r="AG74" s="54">
        <v>1785000</v>
      </c>
      <c r="AH74" s="54">
        <f t="shared" si="2"/>
        <v>0</v>
      </c>
      <c r="AI74" s="55"/>
      <c r="AK74" s="51" t="s">
        <v>307</v>
      </c>
      <c r="AL74" s="52">
        <v>0</v>
      </c>
      <c r="AM74" s="53" t="s">
        <v>77</v>
      </c>
      <c r="AN74" s="54">
        <v>1785000</v>
      </c>
      <c r="AO74" s="54">
        <f t="shared" si="3"/>
        <v>0</v>
      </c>
      <c r="AP74" s="55"/>
    </row>
    <row r="75" spans="2:42">
      <c r="B75" s="51" t="s">
        <v>308</v>
      </c>
      <c r="C75" s="52">
        <v>0</v>
      </c>
      <c r="D75" s="53" t="s">
        <v>49</v>
      </c>
      <c r="E75" s="54" t="s">
        <v>49</v>
      </c>
      <c r="F75" s="54">
        <v>0</v>
      </c>
      <c r="G75" s="55"/>
      <c r="I75" s="51" t="s">
        <v>308</v>
      </c>
      <c r="J75" s="52">
        <v>0</v>
      </c>
      <c r="K75" s="53" t="s">
        <v>49</v>
      </c>
      <c r="L75" s="54" t="s">
        <v>49</v>
      </c>
      <c r="M75" s="54">
        <v>0</v>
      </c>
      <c r="N75" s="55"/>
      <c r="P75" s="51" t="s">
        <v>308</v>
      </c>
      <c r="Q75" s="52">
        <v>0</v>
      </c>
      <c r="R75" s="53" t="s">
        <v>49</v>
      </c>
      <c r="S75" s="54" t="s">
        <v>49</v>
      </c>
      <c r="T75" s="54">
        <f t="shared" si="5"/>
        <v>0</v>
      </c>
      <c r="U75" s="55"/>
      <c r="W75" s="51" t="s">
        <v>308</v>
      </c>
      <c r="X75" s="52">
        <v>0</v>
      </c>
      <c r="Y75" s="53" t="s">
        <v>49</v>
      </c>
      <c r="Z75" s="54" t="s">
        <v>49</v>
      </c>
      <c r="AA75" s="54">
        <f t="shared" si="1"/>
        <v>0</v>
      </c>
      <c r="AB75" s="55"/>
      <c r="AD75" s="51" t="s">
        <v>308</v>
      </c>
      <c r="AE75" s="52">
        <v>0</v>
      </c>
      <c r="AF75" s="53" t="s">
        <v>49</v>
      </c>
      <c r="AG75" s="54" t="s">
        <v>49</v>
      </c>
      <c r="AH75" s="54">
        <f t="shared" si="2"/>
        <v>0</v>
      </c>
      <c r="AI75" s="55"/>
      <c r="AK75" s="51" t="s">
        <v>308</v>
      </c>
      <c r="AL75" s="52">
        <v>0</v>
      </c>
      <c r="AM75" s="53" t="s">
        <v>49</v>
      </c>
      <c r="AN75" s="54" t="s">
        <v>49</v>
      </c>
      <c r="AO75" s="54">
        <f t="shared" si="3"/>
        <v>0</v>
      </c>
      <c r="AP75" s="55"/>
    </row>
    <row r="76" spans="2:42">
      <c r="B76" s="51" t="s">
        <v>309</v>
      </c>
      <c r="C76" s="52">
        <v>0</v>
      </c>
      <c r="D76" s="53" t="s">
        <v>49</v>
      </c>
      <c r="E76" s="54" t="s">
        <v>49</v>
      </c>
      <c r="F76" s="54">
        <v>0</v>
      </c>
      <c r="G76" s="55"/>
      <c r="I76" s="51" t="s">
        <v>309</v>
      </c>
      <c r="J76" s="52">
        <v>0</v>
      </c>
      <c r="K76" s="53" t="s">
        <v>49</v>
      </c>
      <c r="L76" s="54" t="s">
        <v>49</v>
      </c>
      <c r="M76" s="54">
        <v>0</v>
      </c>
      <c r="N76" s="55"/>
      <c r="P76" s="51" t="s">
        <v>309</v>
      </c>
      <c r="Q76" s="52">
        <v>0</v>
      </c>
      <c r="R76" s="53" t="s">
        <v>49</v>
      </c>
      <c r="S76" s="54" t="s">
        <v>49</v>
      </c>
      <c r="T76" s="54">
        <f t="shared" si="5"/>
        <v>0</v>
      </c>
      <c r="U76" s="55"/>
      <c r="W76" s="51" t="s">
        <v>309</v>
      </c>
      <c r="X76" s="52">
        <v>0</v>
      </c>
      <c r="Y76" s="53" t="s">
        <v>49</v>
      </c>
      <c r="Z76" s="54" t="s">
        <v>49</v>
      </c>
      <c r="AA76" s="54">
        <f t="shared" si="1"/>
        <v>0</v>
      </c>
      <c r="AB76" s="55"/>
      <c r="AD76" s="51" t="s">
        <v>309</v>
      </c>
      <c r="AE76" s="52">
        <v>0</v>
      </c>
      <c r="AF76" s="53" t="s">
        <v>49</v>
      </c>
      <c r="AG76" s="54" t="s">
        <v>49</v>
      </c>
      <c r="AH76" s="54">
        <f t="shared" si="2"/>
        <v>0</v>
      </c>
      <c r="AI76" s="55"/>
      <c r="AK76" s="51" t="s">
        <v>309</v>
      </c>
      <c r="AL76" s="52">
        <v>0</v>
      </c>
      <c r="AM76" s="53" t="s">
        <v>49</v>
      </c>
      <c r="AN76" s="54" t="s">
        <v>49</v>
      </c>
      <c r="AO76" s="54">
        <f t="shared" si="3"/>
        <v>0</v>
      </c>
      <c r="AP76" s="55"/>
    </row>
    <row r="77" spans="2:42">
      <c r="B77" s="51" t="s">
        <v>310</v>
      </c>
      <c r="C77" s="52">
        <v>0</v>
      </c>
      <c r="D77" s="53" t="s">
        <v>49</v>
      </c>
      <c r="E77" s="54" t="s">
        <v>49</v>
      </c>
      <c r="F77" s="54">
        <v>0</v>
      </c>
      <c r="G77" s="55"/>
      <c r="I77" s="51" t="s">
        <v>310</v>
      </c>
      <c r="J77" s="52">
        <v>0</v>
      </c>
      <c r="K77" s="53" t="s">
        <v>49</v>
      </c>
      <c r="L77" s="54" t="s">
        <v>49</v>
      </c>
      <c r="M77" s="54">
        <v>0</v>
      </c>
      <c r="N77" s="55"/>
      <c r="P77" s="51" t="s">
        <v>310</v>
      </c>
      <c r="Q77" s="52">
        <v>0</v>
      </c>
      <c r="R77" s="53" t="s">
        <v>49</v>
      </c>
      <c r="S77" s="54" t="s">
        <v>49</v>
      </c>
      <c r="T77" s="54">
        <f t="shared" si="5"/>
        <v>0</v>
      </c>
      <c r="U77" s="55"/>
      <c r="W77" s="51" t="s">
        <v>310</v>
      </c>
      <c r="X77" s="52">
        <v>0</v>
      </c>
      <c r="Y77" s="53" t="s">
        <v>49</v>
      </c>
      <c r="Z77" s="54" t="s">
        <v>49</v>
      </c>
      <c r="AA77" s="54">
        <f t="shared" si="1"/>
        <v>0</v>
      </c>
      <c r="AB77" s="55"/>
      <c r="AD77" s="51" t="s">
        <v>310</v>
      </c>
      <c r="AE77" s="52">
        <v>0</v>
      </c>
      <c r="AF77" s="53" t="s">
        <v>49</v>
      </c>
      <c r="AG77" s="54" t="s">
        <v>49</v>
      </c>
      <c r="AH77" s="54">
        <f t="shared" si="2"/>
        <v>0</v>
      </c>
      <c r="AI77" s="55"/>
      <c r="AK77" s="51" t="s">
        <v>310</v>
      </c>
      <c r="AL77" s="52">
        <v>0</v>
      </c>
      <c r="AM77" s="53" t="s">
        <v>49</v>
      </c>
      <c r="AN77" s="54" t="s">
        <v>49</v>
      </c>
      <c r="AO77" s="54">
        <f t="shared" si="3"/>
        <v>0</v>
      </c>
      <c r="AP77" s="55"/>
    </row>
    <row r="78" spans="2:42">
      <c r="B78" s="51" t="s">
        <v>311</v>
      </c>
      <c r="C78" s="52">
        <v>0</v>
      </c>
      <c r="D78" s="53" t="s">
        <v>77</v>
      </c>
      <c r="E78" s="54">
        <v>15529.5</v>
      </c>
      <c r="F78" s="54">
        <v>0</v>
      </c>
      <c r="G78" s="55"/>
      <c r="I78" s="51" t="s">
        <v>311</v>
      </c>
      <c r="J78" s="52">
        <v>0</v>
      </c>
      <c r="K78" s="53" t="s">
        <v>77</v>
      </c>
      <c r="L78" s="54">
        <v>15529.5</v>
      </c>
      <c r="M78" s="54">
        <v>0</v>
      </c>
      <c r="N78" s="55"/>
      <c r="P78" s="51" t="s">
        <v>311</v>
      </c>
      <c r="Q78" s="52">
        <v>0</v>
      </c>
      <c r="R78" s="53" t="s">
        <v>77</v>
      </c>
      <c r="S78" s="54">
        <v>15529.5</v>
      </c>
      <c r="T78" s="54">
        <f t="shared" si="5"/>
        <v>0</v>
      </c>
      <c r="U78" s="55"/>
      <c r="W78" s="51" t="s">
        <v>311</v>
      </c>
      <c r="X78" s="52">
        <v>48</v>
      </c>
      <c r="Y78" s="53" t="s">
        <v>77</v>
      </c>
      <c r="Z78" s="54">
        <v>15529.5</v>
      </c>
      <c r="AA78" s="54">
        <f t="shared" si="1"/>
        <v>745416</v>
      </c>
      <c r="AB78" s="55"/>
      <c r="AD78" s="51" t="s">
        <v>311</v>
      </c>
      <c r="AE78" s="52">
        <v>48</v>
      </c>
      <c r="AF78" s="53" t="s">
        <v>77</v>
      </c>
      <c r="AG78" s="54">
        <v>15529.5</v>
      </c>
      <c r="AH78" s="54">
        <f t="shared" si="2"/>
        <v>745416</v>
      </c>
      <c r="AI78" s="55"/>
      <c r="AK78" s="51" t="s">
        <v>311</v>
      </c>
      <c r="AL78" s="52">
        <v>48</v>
      </c>
      <c r="AM78" s="53" t="s">
        <v>77</v>
      </c>
      <c r="AN78" s="54">
        <v>15529.5</v>
      </c>
      <c r="AO78" s="54">
        <f t="shared" si="3"/>
        <v>745416</v>
      </c>
      <c r="AP78" s="55"/>
    </row>
    <row r="79" spans="2:42">
      <c r="B79" s="51" t="s">
        <v>192</v>
      </c>
      <c r="C79" s="52">
        <v>0</v>
      </c>
      <c r="D79" s="53" t="s">
        <v>77</v>
      </c>
      <c r="E79" s="54">
        <v>28560</v>
      </c>
      <c r="F79" s="54">
        <v>0</v>
      </c>
      <c r="G79" s="55"/>
      <c r="I79" s="51" t="s">
        <v>192</v>
      </c>
      <c r="J79" s="52">
        <v>0</v>
      </c>
      <c r="K79" s="53" t="s">
        <v>77</v>
      </c>
      <c r="L79" s="54">
        <v>28560</v>
      </c>
      <c r="M79" s="54">
        <v>0</v>
      </c>
      <c r="N79" s="55"/>
      <c r="P79" s="51" t="s">
        <v>192</v>
      </c>
      <c r="Q79" s="52">
        <v>0</v>
      </c>
      <c r="R79" s="53" t="s">
        <v>77</v>
      </c>
      <c r="S79" s="54">
        <v>28560</v>
      </c>
      <c r="T79" s="54">
        <f t="shared" si="5"/>
        <v>0</v>
      </c>
      <c r="U79" s="55"/>
      <c r="W79" s="51" t="s">
        <v>192</v>
      </c>
      <c r="X79" s="52">
        <v>4</v>
      </c>
      <c r="Y79" s="53" t="s">
        <v>77</v>
      </c>
      <c r="Z79" s="54">
        <v>28560</v>
      </c>
      <c r="AA79" s="54">
        <f t="shared" si="1"/>
        <v>114240</v>
      </c>
      <c r="AB79" s="55"/>
      <c r="AD79" s="51" t="s">
        <v>192</v>
      </c>
      <c r="AE79" s="52">
        <v>4</v>
      </c>
      <c r="AF79" s="53" t="s">
        <v>77</v>
      </c>
      <c r="AG79" s="54">
        <v>28560</v>
      </c>
      <c r="AH79" s="54">
        <f t="shared" si="2"/>
        <v>114240</v>
      </c>
      <c r="AI79" s="55"/>
      <c r="AK79" s="51" t="s">
        <v>192</v>
      </c>
      <c r="AL79" s="52">
        <v>4</v>
      </c>
      <c r="AM79" s="53" t="s">
        <v>77</v>
      </c>
      <c r="AN79" s="54">
        <v>28560</v>
      </c>
      <c r="AO79" s="54">
        <f t="shared" si="3"/>
        <v>114240</v>
      </c>
      <c r="AP79" s="55"/>
    </row>
    <row r="80" spans="2:42">
      <c r="B80" s="51" t="s">
        <v>312</v>
      </c>
      <c r="C80" s="52">
        <v>0</v>
      </c>
      <c r="D80" s="53" t="s">
        <v>77</v>
      </c>
      <c r="E80" s="54">
        <v>499800</v>
      </c>
      <c r="F80" s="54">
        <v>0</v>
      </c>
      <c r="G80" s="55"/>
      <c r="I80" s="51" t="s">
        <v>312</v>
      </c>
      <c r="J80" s="52">
        <v>0</v>
      </c>
      <c r="K80" s="53" t="s">
        <v>77</v>
      </c>
      <c r="L80" s="54">
        <v>499800</v>
      </c>
      <c r="M80" s="54">
        <v>0</v>
      </c>
      <c r="N80" s="55"/>
      <c r="P80" s="51" t="s">
        <v>312</v>
      </c>
      <c r="Q80" s="52">
        <v>0</v>
      </c>
      <c r="R80" s="53" t="s">
        <v>77</v>
      </c>
      <c r="S80" s="54">
        <v>499800</v>
      </c>
      <c r="T80" s="54">
        <f t="shared" si="5"/>
        <v>0</v>
      </c>
      <c r="U80" s="55"/>
      <c r="W80" s="51" t="s">
        <v>312</v>
      </c>
      <c r="X80" s="52">
        <v>4</v>
      </c>
      <c r="Y80" s="53" t="s">
        <v>77</v>
      </c>
      <c r="Z80" s="54">
        <v>499800</v>
      </c>
      <c r="AA80" s="54">
        <f t="shared" si="1"/>
        <v>1999200</v>
      </c>
      <c r="AB80" s="55"/>
      <c r="AD80" s="51" t="s">
        <v>312</v>
      </c>
      <c r="AE80" s="52">
        <v>4</v>
      </c>
      <c r="AF80" s="53" t="s">
        <v>77</v>
      </c>
      <c r="AG80" s="54">
        <v>499800</v>
      </c>
      <c r="AH80" s="54">
        <f t="shared" si="2"/>
        <v>1999200</v>
      </c>
      <c r="AI80" s="55"/>
      <c r="AK80" s="51" t="s">
        <v>312</v>
      </c>
      <c r="AL80" s="52">
        <v>4</v>
      </c>
      <c r="AM80" s="53" t="s">
        <v>77</v>
      </c>
      <c r="AN80" s="54">
        <v>499800</v>
      </c>
      <c r="AO80" s="54">
        <f t="shared" si="3"/>
        <v>1999200</v>
      </c>
      <c r="AP80" s="55"/>
    </row>
    <row r="81" spans="2:42">
      <c r="B81" s="51" t="s">
        <v>313</v>
      </c>
      <c r="C81" s="52">
        <v>0</v>
      </c>
      <c r="D81" s="53" t="s">
        <v>77</v>
      </c>
      <c r="E81" s="54">
        <v>21931.7</v>
      </c>
      <c r="F81" s="54">
        <v>0</v>
      </c>
      <c r="G81" s="55"/>
      <c r="I81" s="51" t="s">
        <v>313</v>
      </c>
      <c r="J81" s="52">
        <v>0</v>
      </c>
      <c r="K81" s="53" t="s">
        <v>77</v>
      </c>
      <c r="L81" s="54">
        <v>21931.7</v>
      </c>
      <c r="M81" s="54">
        <v>0</v>
      </c>
      <c r="N81" s="55"/>
      <c r="P81" s="51" t="s">
        <v>313</v>
      </c>
      <c r="Q81" s="52">
        <v>0</v>
      </c>
      <c r="R81" s="53" t="s">
        <v>77</v>
      </c>
      <c r="S81" s="54">
        <v>21931.7</v>
      </c>
      <c r="T81" s="54">
        <f t="shared" si="5"/>
        <v>0</v>
      </c>
      <c r="U81" s="55"/>
      <c r="W81" s="51" t="s">
        <v>313</v>
      </c>
      <c r="X81" s="52">
        <v>48</v>
      </c>
      <c r="Y81" s="53" t="s">
        <v>77</v>
      </c>
      <c r="Z81" s="54">
        <v>21931.7</v>
      </c>
      <c r="AA81" s="54">
        <f t="shared" si="1"/>
        <v>1052722</v>
      </c>
      <c r="AB81" s="55"/>
      <c r="AD81" s="51" t="s">
        <v>313</v>
      </c>
      <c r="AE81" s="52">
        <v>48</v>
      </c>
      <c r="AF81" s="53" t="s">
        <v>77</v>
      </c>
      <c r="AG81" s="54">
        <v>21931.7</v>
      </c>
      <c r="AH81" s="54">
        <f t="shared" si="2"/>
        <v>1052722</v>
      </c>
      <c r="AI81" s="55"/>
      <c r="AK81" s="51" t="s">
        <v>313</v>
      </c>
      <c r="AL81" s="52">
        <v>48</v>
      </c>
      <c r="AM81" s="53" t="s">
        <v>77</v>
      </c>
      <c r="AN81" s="54">
        <v>21931.7</v>
      </c>
      <c r="AO81" s="54">
        <f t="shared" si="3"/>
        <v>1052722</v>
      </c>
      <c r="AP81" s="55"/>
    </row>
    <row r="82" spans="2:42">
      <c r="B82" s="51" t="s">
        <v>314</v>
      </c>
      <c r="C82" s="52">
        <v>0</v>
      </c>
      <c r="D82" s="53" t="s">
        <v>77</v>
      </c>
      <c r="E82" s="54">
        <v>33796</v>
      </c>
      <c r="F82" s="54">
        <v>0</v>
      </c>
      <c r="G82" s="55"/>
      <c r="I82" s="51" t="s">
        <v>314</v>
      </c>
      <c r="J82" s="52">
        <v>0</v>
      </c>
      <c r="K82" s="53" t="s">
        <v>77</v>
      </c>
      <c r="L82" s="54">
        <v>33796</v>
      </c>
      <c r="M82" s="54">
        <v>0</v>
      </c>
      <c r="N82" s="55"/>
      <c r="P82" s="51" t="s">
        <v>314</v>
      </c>
      <c r="Q82" s="52">
        <v>0</v>
      </c>
      <c r="R82" s="53" t="s">
        <v>77</v>
      </c>
      <c r="S82" s="54">
        <v>33796</v>
      </c>
      <c r="T82" s="54">
        <f t="shared" si="5"/>
        <v>0</v>
      </c>
      <c r="U82" s="55"/>
      <c r="W82" s="51" t="s">
        <v>314</v>
      </c>
      <c r="X82" s="52">
        <v>4</v>
      </c>
      <c r="Y82" s="53" t="s">
        <v>77</v>
      </c>
      <c r="Z82" s="54">
        <v>33796</v>
      </c>
      <c r="AA82" s="54">
        <f t="shared" si="1"/>
        <v>135184</v>
      </c>
      <c r="AB82" s="55"/>
      <c r="AD82" s="51" t="s">
        <v>314</v>
      </c>
      <c r="AE82" s="52">
        <v>4</v>
      </c>
      <c r="AF82" s="53" t="s">
        <v>77</v>
      </c>
      <c r="AG82" s="54">
        <v>33796</v>
      </c>
      <c r="AH82" s="54">
        <f t="shared" si="2"/>
        <v>135184</v>
      </c>
      <c r="AI82" s="55"/>
      <c r="AK82" s="51" t="s">
        <v>314</v>
      </c>
      <c r="AL82" s="52">
        <v>4</v>
      </c>
      <c r="AM82" s="53" t="s">
        <v>77</v>
      </c>
      <c r="AN82" s="54">
        <v>33796</v>
      </c>
      <c r="AO82" s="54">
        <f t="shared" si="3"/>
        <v>135184</v>
      </c>
      <c r="AP82" s="55"/>
    </row>
    <row r="83" spans="2:42">
      <c r="B83" s="51" t="s">
        <v>196</v>
      </c>
      <c r="C83" s="52">
        <v>0</v>
      </c>
      <c r="D83" s="53" t="s">
        <v>77</v>
      </c>
      <c r="E83" s="54">
        <v>928200</v>
      </c>
      <c r="F83" s="54">
        <v>0</v>
      </c>
      <c r="G83" s="55"/>
      <c r="I83" s="51" t="s">
        <v>196</v>
      </c>
      <c r="J83" s="52">
        <v>0</v>
      </c>
      <c r="K83" s="53" t="s">
        <v>77</v>
      </c>
      <c r="L83" s="54">
        <v>928200</v>
      </c>
      <c r="M83" s="54">
        <v>0</v>
      </c>
      <c r="N83" s="55"/>
      <c r="P83" s="51" t="s">
        <v>196</v>
      </c>
      <c r="Q83" s="52">
        <v>0</v>
      </c>
      <c r="R83" s="53" t="s">
        <v>77</v>
      </c>
      <c r="S83" s="54">
        <v>928200</v>
      </c>
      <c r="T83" s="54">
        <f t="shared" si="5"/>
        <v>0</v>
      </c>
      <c r="U83" s="55"/>
      <c r="W83" s="51" t="s">
        <v>196</v>
      </c>
      <c r="X83" s="52">
        <v>4</v>
      </c>
      <c r="Y83" s="53" t="s">
        <v>77</v>
      </c>
      <c r="Z83" s="54">
        <v>928200</v>
      </c>
      <c r="AA83" s="54">
        <f t="shared" si="1"/>
        <v>3712800</v>
      </c>
      <c r="AB83" s="55"/>
      <c r="AD83" s="51" t="s">
        <v>196</v>
      </c>
      <c r="AE83" s="52">
        <v>4</v>
      </c>
      <c r="AF83" s="53" t="s">
        <v>77</v>
      </c>
      <c r="AG83" s="54">
        <v>928200</v>
      </c>
      <c r="AH83" s="54">
        <f t="shared" si="2"/>
        <v>3712800</v>
      </c>
      <c r="AI83" s="55"/>
      <c r="AK83" s="51" t="s">
        <v>196</v>
      </c>
      <c r="AL83" s="52">
        <v>4</v>
      </c>
      <c r="AM83" s="53" t="s">
        <v>77</v>
      </c>
      <c r="AN83" s="54">
        <v>928200</v>
      </c>
      <c r="AO83" s="54">
        <f t="shared" si="3"/>
        <v>3712800</v>
      </c>
      <c r="AP83" s="55"/>
    </row>
    <row r="84" spans="2:42">
      <c r="B84" s="51" t="s">
        <v>211</v>
      </c>
      <c r="C84" s="52">
        <v>0</v>
      </c>
      <c r="D84" s="53" t="s">
        <v>77</v>
      </c>
      <c r="E84" s="54">
        <v>2975000</v>
      </c>
      <c r="F84" s="54">
        <v>0</v>
      </c>
      <c r="G84" s="55"/>
      <c r="I84" s="51" t="s">
        <v>211</v>
      </c>
      <c r="J84" s="52">
        <v>0</v>
      </c>
      <c r="K84" s="53" t="s">
        <v>77</v>
      </c>
      <c r="L84" s="54">
        <v>2975000</v>
      </c>
      <c r="M84" s="54">
        <v>0</v>
      </c>
      <c r="N84" s="55"/>
      <c r="P84" s="51" t="s">
        <v>211</v>
      </c>
      <c r="Q84" s="52">
        <v>0</v>
      </c>
      <c r="R84" s="53" t="s">
        <v>77</v>
      </c>
      <c r="S84" s="54">
        <v>2975000</v>
      </c>
      <c r="T84" s="54">
        <f t="shared" si="5"/>
        <v>0</v>
      </c>
      <c r="U84" s="55"/>
      <c r="W84" s="51" t="s">
        <v>211</v>
      </c>
      <c r="X84" s="52">
        <v>1</v>
      </c>
      <c r="Y84" s="53" t="s">
        <v>77</v>
      </c>
      <c r="Z84" s="54">
        <v>2975000</v>
      </c>
      <c r="AA84" s="54">
        <f t="shared" si="1"/>
        <v>2975000</v>
      </c>
      <c r="AB84" s="55"/>
      <c r="AD84" s="51" t="s">
        <v>211</v>
      </c>
      <c r="AE84" s="52">
        <v>1</v>
      </c>
      <c r="AF84" s="53" t="s">
        <v>77</v>
      </c>
      <c r="AG84" s="54">
        <v>2975000</v>
      </c>
      <c r="AH84" s="54">
        <f t="shared" si="2"/>
        <v>2975000</v>
      </c>
      <c r="AI84" s="55"/>
      <c r="AK84" s="51" t="s">
        <v>211</v>
      </c>
      <c r="AL84" s="52">
        <v>1</v>
      </c>
      <c r="AM84" s="53" t="s">
        <v>77</v>
      </c>
      <c r="AN84" s="54">
        <v>2975000</v>
      </c>
      <c r="AO84" s="54">
        <f t="shared" si="3"/>
        <v>2975000</v>
      </c>
      <c r="AP84" s="55"/>
    </row>
    <row r="85" spans="2:42">
      <c r="B85" s="51" t="s">
        <v>315</v>
      </c>
      <c r="C85" s="52">
        <v>0</v>
      </c>
      <c r="D85" s="53" t="s">
        <v>77</v>
      </c>
      <c r="E85" s="54">
        <v>30178.400000000001</v>
      </c>
      <c r="F85" s="54">
        <v>0</v>
      </c>
      <c r="G85" s="55"/>
      <c r="I85" s="51" t="s">
        <v>315</v>
      </c>
      <c r="J85" s="52">
        <v>0</v>
      </c>
      <c r="K85" s="53" t="s">
        <v>77</v>
      </c>
      <c r="L85" s="54">
        <v>30178.400000000001</v>
      </c>
      <c r="M85" s="54">
        <v>0</v>
      </c>
      <c r="N85" s="55"/>
      <c r="P85" s="51" t="s">
        <v>315</v>
      </c>
      <c r="Q85" s="52">
        <v>0</v>
      </c>
      <c r="R85" s="53" t="s">
        <v>77</v>
      </c>
      <c r="S85" s="54">
        <v>30178.400000000001</v>
      </c>
      <c r="T85" s="54">
        <f t="shared" si="5"/>
        <v>0</v>
      </c>
      <c r="U85" s="55"/>
      <c r="W85" s="51" t="s">
        <v>315</v>
      </c>
      <c r="X85" s="52">
        <v>64</v>
      </c>
      <c r="Y85" s="53" t="s">
        <v>77</v>
      </c>
      <c r="Z85" s="54">
        <v>30178.400000000001</v>
      </c>
      <c r="AA85" s="54">
        <f t="shared" si="1"/>
        <v>1931418</v>
      </c>
      <c r="AB85" s="55"/>
      <c r="AD85" s="51" t="s">
        <v>315</v>
      </c>
      <c r="AE85" s="52">
        <v>64</v>
      </c>
      <c r="AF85" s="53" t="s">
        <v>77</v>
      </c>
      <c r="AG85" s="54">
        <v>30178.400000000001</v>
      </c>
      <c r="AH85" s="54">
        <f t="shared" si="2"/>
        <v>1931418</v>
      </c>
      <c r="AI85" s="55"/>
      <c r="AK85" s="51" t="s">
        <v>315</v>
      </c>
      <c r="AL85" s="52">
        <v>64</v>
      </c>
      <c r="AM85" s="53" t="s">
        <v>77</v>
      </c>
      <c r="AN85" s="54">
        <v>30178.400000000001</v>
      </c>
      <c r="AO85" s="54">
        <f t="shared" si="3"/>
        <v>1931418</v>
      </c>
      <c r="AP85" s="55"/>
    </row>
    <row r="86" spans="2:42">
      <c r="B86" s="51" t="s">
        <v>316</v>
      </c>
      <c r="C86" s="52">
        <v>0</v>
      </c>
      <c r="D86" s="53" t="s">
        <v>77</v>
      </c>
      <c r="E86" s="54">
        <v>55811</v>
      </c>
      <c r="F86" s="54">
        <v>0</v>
      </c>
      <c r="G86" s="55"/>
      <c r="I86" s="51" t="s">
        <v>316</v>
      </c>
      <c r="J86" s="52">
        <v>0</v>
      </c>
      <c r="K86" s="53" t="s">
        <v>77</v>
      </c>
      <c r="L86" s="54">
        <v>55811</v>
      </c>
      <c r="M86" s="54">
        <v>0</v>
      </c>
      <c r="N86" s="55"/>
      <c r="P86" s="51" t="s">
        <v>316</v>
      </c>
      <c r="Q86" s="52">
        <v>0</v>
      </c>
      <c r="R86" s="53" t="s">
        <v>77</v>
      </c>
      <c r="S86" s="54">
        <v>55811</v>
      </c>
      <c r="T86" s="54">
        <f t="shared" si="5"/>
        <v>0</v>
      </c>
      <c r="U86" s="55"/>
      <c r="W86" s="51" t="s">
        <v>316</v>
      </c>
      <c r="X86" s="52">
        <v>4</v>
      </c>
      <c r="Y86" s="53" t="s">
        <v>77</v>
      </c>
      <c r="Z86" s="54">
        <v>55811</v>
      </c>
      <c r="AA86" s="54">
        <f t="shared" si="1"/>
        <v>223244</v>
      </c>
      <c r="AB86" s="55"/>
      <c r="AD86" s="51" t="s">
        <v>316</v>
      </c>
      <c r="AE86" s="52">
        <v>4</v>
      </c>
      <c r="AF86" s="53" t="s">
        <v>77</v>
      </c>
      <c r="AG86" s="54">
        <v>55811</v>
      </c>
      <c r="AH86" s="54">
        <f t="shared" si="2"/>
        <v>223244</v>
      </c>
      <c r="AI86" s="55"/>
      <c r="AK86" s="51" t="s">
        <v>316</v>
      </c>
      <c r="AL86" s="52">
        <v>4</v>
      </c>
      <c r="AM86" s="53" t="s">
        <v>77</v>
      </c>
      <c r="AN86" s="54">
        <v>55811</v>
      </c>
      <c r="AO86" s="54">
        <f t="shared" si="3"/>
        <v>223244</v>
      </c>
      <c r="AP86" s="55"/>
    </row>
    <row r="87" spans="2:42">
      <c r="B87" s="51" t="s">
        <v>317</v>
      </c>
      <c r="C87" s="52">
        <v>0</v>
      </c>
      <c r="D87" s="53" t="s">
        <v>77</v>
      </c>
      <c r="E87" s="54">
        <v>2023000</v>
      </c>
      <c r="F87" s="54">
        <v>0</v>
      </c>
      <c r="G87" s="55"/>
      <c r="I87" s="51" t="s">
        <v>317</v>
      </c>
      <c r="J87" s="52">
        <v>0</v>
      </c>
      <c r="K87" s="53" t="s">
        <v>77</v>
      </c>
      <c r="L87" s="54">
        <v>2023000</v>
      </c>
      <c r="M87" s="54">
        <v>0</v>
      </c>
      <c r="N87" s="55"/>
      <c r="P87" s="51" t="s">
        <v>317</v>
      </c>
      <c r="Q87" s="52">
        <v>0</v>
      </c>
      <c r="R87" s="53" t="s">
        <v>77</v>
      </c>
      <c r="S87" s="54">
        <v>2023000</v>
      </c>
      <c r="T87" s="54">
        <f t="shared" si="5"/>
        <v>0</v>
      </c>
      <c r="U87" s="55"/>
      <c r="W87" s="51" t="s">
        <v>318</v>
      </c>
      <c r="X87" s="52">
        <v>0</v>
      </c>
      <c r="Y87" s="53" t="s">
        <v>49</v>
      </c>
      <c r="Z87" s="54" t="s">
        <v>49</v>
      </c>
      <c r="AA87" s="54">
        <f t="shared" si="1"/>
        <v>0</v>
      </c>
      <c r="AB87" s="55"/>
      <c r="AD87" s="51" t="s">
        <v>317</v>
      </c>
      <c r="AE87" s="52">
        <v>4</v>
      </c>
      <c r="AF87" s="53" t="s">
        <v>77</v>
      </c>
      <c r="AG87" s="54">
        <v>2023000</v>
      </c>
      <c r="AH87" s="54">
        <f t="shared" si="2"/>
        <v>8092000</v>
      </c>
      <c r="AI87" s="55"/>
      <c r="AK87" s="51" t="s">
        <v>317</v>
      </c>
      <c r="AL87" s="52">
        <v>4</v>
      </c>
      <c r="AM87" s="53" t="s">
        <v>77</v>
      </c>
      <c r="AN87" s="54">
        <v>2023000</v>
      </c>
      <c r="AO87" s="54">
        <f t="shared" si="3"/>
        <v>8092000</v>
      </c>
      <c r="AP87" s="55"/>
    </row>
    <row r="88" spans="2:42">
      <c r="B88" s="51" t="s">
        <v>319</v>
      </c>
      <c r="C88" s="52">
        <v>0</v>
      </c>
      <c r="D88" s="53" t="s">
        <v>77</v>
      </c>
      <c r="E88" s="54">
        <v>6664000</v>
      </c>
      <c r="F88" s="54">
        <v>0</v>
      </c>
      <c r="G88" s="55"/>
      <c r="I88" s="51" t="s">
        <v>319</v>
      </c>
      <c r="J88" s="52">
        <v>0</v>
      </c>
      <c r="K88" s="53" t="s">
        <v>77</v>
      </c>
      <c r="L88" s="54">
        <v>6664000</v>
      </c>
      <c r="M88" s="54">
        <v>0</v>
      </c>
      <c r="N88" s="55"/>
      <c r="P88" s="51" t="s">
        <v>319</v>
      </c>
      <c r="Q88" s="52">
        <v>0</v>
      </c>
      <c r="R88" s="53" t="s">
        <v>77</v>
      </c>
      <c r="S88" s="54">
        <v>6664000</v>
      </c>
      <c r="T88" s="54">
        <f t="shared" si="5"/>
        <v>0</v>
      </c>
      <c r="U88" s="55"/>
      <c r="W88" s="51" t="s">
        <v>319</v>
      </c>
      <c r="X88" s="52">
        <v>0</v>
      </c>
      <c r="Y88" s="53" t="s">
        <v>77</v>
      </c>
      <c r="Z88" s="54">
        <v>6664000</v>
      </c>
      <c r="AA88" s="54">
        <f t="shared" si="1"/>
        <v>0</v>
      </c>
      <c r="AB88" s="55"/>
      <c r="AD88" s="51" t="s">
        <v>319</v>
      </c>
      <c r="AE88" s="52">
        <v>0</v>
      </c>
      <c r="AF88" s="53" t="s">
        <v>77</v>
      </c>
      <c r="AG88" s="54">
        <v>6664000</v>
      </c>
      <c r="AH88" s="54">
        <f t="shared" si="2"/>
        <v>0</v>
      </c>
      <c r="AI88" s="55"/>
      <c r="AK88" s="51" t="s">
        <v>319</v>
      </c>
      <c r="AL88" s="52">
        <v>0</v>
      </c>
      <c r="AM88" s="53" t="s">
        <v>77</v>
      </c>
      <c r="AN88" s="54">
        <v>6664000</v>
      </c>
      <c r="AO88" s="54">
        <f t="shared" si="3"/>
        <v>0</v>
      </c>
      <c r="AP88" s="55"/>
    </row>
    <row r="89" spans="2:42">
      <c r="B89" s="51" t="s">
        <v>104</v>
      </c>
      <c r="C89" s="52">
        <v>0</v>
      </c>
      <c r="D89" s="53" t="s">
        <v>77</v>
      </c>
      <c r="E89" s="54">
        <v>2737000</v>
      </c>
      <c r="F89" s="54">
        <v>0</v>
      </c>
      <c r="G89" s="55"/>
      <c r="I89" s="51" t="s">
        <v>104</v>
      </c>
      <c r="J89" s="52">
        <v>0</v>
      </c>
      <c r="K89" s="53" t="s">
        <v>77</v>
      </c>
      <c r="L89" s="54">
        <v>2737000</v>
      </c>
      <c r="M89" s="54">
        <v>0</v>
      </c>
      <c r="N89" s="55"/>
      <c r="P89" s="51" t="s">
        <v>104</v>
      </c>
      <c r="Q89" s="52">
        <v>0</v>
      </c>
      <c r="R89" s="53" t="s">
        <v>77</v>
      </c>
      <c r="S89" s="54">
        <v>2737000</v>
      </c>
      <c r="T89" s="54">
        <f t="shared" si="5"/>
        <v>0</v>
      </c>
      <c r="U89" s="55"/>
      <c r="W89" s="51" t="s">
        <v>104</v>
      </c>
      <c r="X89" s="52">
        <v>0</v>
      </c>
      <c r="Y89" s="53" t="s">
        <v>77</v>
      </c>
      <c r="Z89" s="54">
        <v>2737000</v>
      </c>
      <c r="AA89" s="54">
        <f t="shared" si="1"/>
        <v>0</v>
      </c>
      <c r="AB89" s="55"/>
      <c r="AD89" s="51" t="s">
        <v>104</v>
      </c>
      <c r="AE89" s="52">
        <v>0</v>
      </c>
      <c r="AF89" s="53" t="s">
        <v>77</v>
      </c>
      <c r="AG89" s="54">
        <v>2737000</v>
      </c>
      <c r="AH89" s="54">
        <f t="shared" si="2"/>
        <v>0</v>
      </c>
      <c r="AI89" s="55"/>
      <c r="AK89" s="51" t="s">
        <v>104</v>
      </c>
      <c r="AL89" s="52">
        <v>0</v>
      </c>
      <c r="AM89" s="53" t="s">
        <v>77</v>
      </c>
      <c r="AN89" s="54">
        <v>2737000</v>
      </c>
      <c r="AO89" s="54">
        <f t="shared" si="3"/>
        <v>0</v>
      </c>
      <c r="AP89" s="55"/>
    </row>
    <row r="90" spans="2:42">
      <c r="B90" s="51" t="s">
        <v>320</v>
      </c>
      <c r="C90" s="52">
        <v>0</v>
      </c>
      <c r="D90" s="53" t="s">
        <v>77</v>
      </c>
      <c r="E90" s="54">
        <v>1785000</v>
      </c>
      <c r="F90" s="54">
        <v>0</v>
      </c>
      <c r="G90" s="55"/>
      <c r="I90" s="51" t="s">
        <v>320</v>
      </c>
      <c r="J90" s="52">
        <v>0</v>
      </c>
      <c r="K90" s="53" t="s">
        <v>77</v>
      </c>
      <c r="L90" s="54">
        <v>1785000</v>
      </c>
      <c r="M90" s="54">
        <v>0</v>
      </c>
      <c r="N90" s="55"/>
      <c r="P90" s="51" t="s">
        <v>320</v>
      </c>
      <c r="Q90" s="52">
        <v>0</v>
      </c>
      <c r="R90" s="53" t="s">
        <v>77</v>
      </c>
      <c r="S90" s="54">
        <v>1785000</v>
      </c>
      <c r="T90" s="54">
        <f t="shared" si="5"/>
        <v>0</v>
      </c>
      <c r="U90" s="55"/>
      <c r="W90" s="51" t="s">
        <v>320</v>
      </c>
      <c r="X90" s="52">
        <v>1</v>
      </c>
      <c r="Y90" s="53" t="s">
        <v>77</v>
      </c>
      <c r="Z90" s="54">
        <v>1785000</v>
      </c>
      <c r="AA90" s="54">
        <f t="shared" si="1"/>
        <v>1785000</v>
      </c>
      <c r="AB90" s="55"/>
      <c r="AD90" s="51" t="s">
        <v>320</v>
      </c>
      <c r="AE90" s="52">
        <v>1</v>
      </c>
      <c r="AF90" s="53" t="s">
        <v>77</v>
      </c>
      <c r="AG90" s="54">
        <v>1785000</v>
      </c>
      <c r="AH90" s="54">
        <f t="shared" si="2"/>
        <v>1785000</v>
      </c>
      <c r="AI90" s="55"/>
      <c r="AK90" s="51" t="s">
        <v>320</v>
      </c>
      <c r="AL90" s="52">
        <v>1</v>
      </c>
      <c r="AM90" s="53" t="s">
        <v>77</v>
      </c>
      <c r="AN90" s="54">
        <v>1785000</v>
      </c>
      <c r="AO90" s="54">
        <f t="shared" si="3"/>
        <v>1785000</v>
      </c>
      <c r="AP90" s="55"/>
    </row>
    <row r="91" spans="2:42">
      <c r="B91" s="51" t="s">
        <v>321</v>
      </c>
      <c r="C91" s="52">
        <v>0</v>
      </c>
      <c r="D91" s="53" t="s">
        <v>77</v>
      </c>
      <c r="E91" s="54">
        <v>1785000</v>
      </c>
      <c r="F91" s="54">
        <v>0</v>
      </c>
      <c r="G91" s="55"/>
      <c r="I91" s="51" t="s">
        <v>321</v>
      </c>
      <c r="J91" s="52">
        <v>0</v>
      </c>
      <c r="K91" s="53" t="s">
        <v>77</v>
      </c>
      <c r="L91" s="54">
        <v>1785000</v>
      </c>
      <c r="M91" s="54">
        <v>0</v>
      </c>
      <c r="N91" s="55"/>
      <c r="P91" s="51" t="s">
        <v>321</v>
      </c>
      <c r="Q91" s="52">
        <v>0</v>
      </c>
      <c r="R91" s="53" t="s">
        <v>77</v>
      </c>
      <c r="S91" s="54">
        <v>1785000</v>
      </c>
      <c r="T91" s="54">
        <f t="shared" si="5"/>
        <v>0</v>
      </c>
      <c r="U91" s="55"/>
      <c r="W91" s="51" t="s">
        <v>321</v>
      </c>
      <c r="X91" s="52">
        <v>0</v>
      </c>
      <c r="Y91" s="53" t="s">
        <v>77</v>
      </c>
      <c r="Z91" s="54">
        <v>1785000</v>
      </c>
      <c r="AA91" s="54">
        <f t="shared" si="1"/>
        <v>0</v>
      </c>
      <c r="AB91" s="55"/>
      <c r="AD91" s="51" t="s">
        <v>321</v>
      </c>
      <c r="AE91" s="52">
        <v>0</v>
      </c>
      <c r="AF91" s="53" t="s">
        <v>77</v>
      </c>
      <c r="AG91" s="54">
        <v>1785000</v>
      </c>
      <c r="AH91" s="54">
        <f t="shared" si="2"/>
        <v>0</v>
      </c>
      <c r="AI91" s="55"/>
      <c r="AK91" s="51" t="s">
        <v>321</v>
      </c>
      <c r="AL91" s="52">
        <v>0</v>
      </c>
      <c r="AM91" s="53" t="s">
        <v>77</v>
      </c>
      <c r="AN91" s="54">
        <v>1785000</v>
      </c>
      <c r="AO91" s="54">
        <f t="shared" si="3"/>
        <v>0</v>
      </c>
      <c r="AP91" s="55"/>
    </row>
    <row r="92" spans="2:42">
      <c r="B92" s="51" t="s">
        <v>322</v>
      </c>
      <c r="C92" s="52">
        <v>0</v>
      </c>
      <c r="D92" s="53" t="s">
        <v>77</v>
      </c>
      <c r="E92" s="54">
        <v>6664000</v>
      </c>
      <c r="F92" s="54">
        <v>0</v>
      </c>
      <c r="G92" s="55"/>
      <c r="I92" s="51" t="s">
        <v>322</v>
      </c>
      <c r="J92" s="52">
        <v>0</v>
      </c>
      <c r="K92" s="53" t="s">
        <v>77</v>
      </c>
      <c r="L92" s="54">
        <v>6664000</v>
      </c>
      <c r="M92" s="54">
        <v>0</v>
      </c>
      <c r="N92" s="55"/>
      <c r="P92" s="51" t="s">
        <v>322</v>
      </c>
      <c r="Q92" s="52">
        <v>0</v>
      </c>
      <c r="R92" s="53" t="s">
        <v>77</v>
      </c>
      <c r="S92" s="54">
        <v>6664000</v>
      </c>
      <c r="T92" s="54">
        <f t="shared" si="5"/>
        <v>0</v>
      </c>
      <c r="U92" s="55"/>
      <c r="W92" s="51" t="s">
        <v>322</v>
      </c>
      <c r="X92" s="52">
        <v>0</v>
      </c>
      <c r="Y92" s="53" t="s">
        <v>77</v>
      </c>
      <c r="Z92" s="54">
        <v>6664000</v>
      </c>
      <c r="AA92" s="54">
        <f t="shared" si="1"/>
        <v>0</v>
      </c>
      <c r="AB92" s="55"/>
      <c r="AD92" s="51" t="s">
        <v>322</v>
      </c>
      <c r="AE92" s="52">
        <v>0</v>
      </c>
      <c r="AF92" s="53" t="s">
        <v>77</v>
      </c>
      <c r="AG92" s="54">
        <v>6664000</v>
      </c>
      <c r="AH92" s="54">
        <f t="shared" si="2"/>
        <v>0</v>
      </c>
      <c r="AI92" s="55"/>
      <c r="AK92" s="51" t="s">
        <v>322</v>
      </c>
      <c r="AL92" s="52">
        <v>0</v>
      </c>
      <c r="AM92" s="53" t="s">
        <v>77</v>
      </c>
      <c r="AN92" s="54">
        <v>6664000</v>
      </c>
      <c r="AO92" s="54">
        <f t="shared" si="3"/>
        <v>0</v>
      </c>
      <c r="AP92" s="55"/>
    </row>
    <row r="93" spans="2:42">
      <c r="B93" s="51" t="s">
        <v>323</v>
      </c>
      <c r="C93" s="52">
        <v>0</v>
      </c>
      <c r="D93" s="53" t="s">
        <v>77</v>
      </c>
      <c r="E93" s="54">
        <v>4022200</v>
      </c>
      <c r="F93" s="54">
        <v>0</v>
      </c>
      <c r="G93" s="55"/>
      <c r="I93" s="51" t="s">
        <v>323</v>
      </c>
      <c r="J93" s="52">
        <v>0</v>
      </c>
      <c r="K93" s="53" t="s">
        <v>77</v>
      </c>
      <c r="L93" s="54">
        <v>4022200</v>
      </c>
      <c r="M93" s="54">
        <v>0</v>
      </c>
      <c r="N93" s="55"/>
      <c r="P93" s="51" t="s">
        <v>323</v>
      </c>
      <c r="Q93" s="52">
        <v>0</v>
      </c>
      <c r="R93" s="53" t="s">
        <v>77</v>
      </c>
      <c r="S93" s="54">
        <v>4022200</v>
      </c>
      <c r="T93" s="54">
        <f t="shared" si="5"/>
        <v>0</v>
      </c>
      <c r="U93" s="55"/>
      <c r="W93" s="51" t="s">
        <v>323</v>
      </c>
      <c r="X93" s="52">
        <v>1</v>
      </c>
      <c r="Y93" s="53" t="s">
        <v>77</v>
      </c>
      <c r="Z93" s="54">
        <v>4022200</v>
      </c>
      <c r="AA93" s="54">
        <f t="shared" si="1"/>
        <v>4022200</v>
      </c>
      <c r="AB93" s="55"/>
      <c r="AD93" s="51" t="s">
        <v>323</v>
      </c>
      <c r="AE93" s="52">
        <v>1</v>
      </c>
      <c r="AF93" s="53" t="s">
        <v>77</v>
      </c>
      <c r="AG93" s="54">
        <v>4022200</v>
      </c>
      <c r="AH93" s="54">
        <f t="shared" si="2"/>
        <v>4022200</v>
      </c>
      <c r="AI93" s="55"/>
      <c r="AK93" s="51" t="s">
        <v>323</v>
      </c>
      <c r="AL93" s="52">
        <v>1</v>
      </c>
      <c r="AM93" s="53" t="s">
        <v>77</v>
      </c>
      <c r="AN93" s="54">
        <v>4022200</v>
      </c>
      <c r="AO93" s="54">
        <f t="shared" si="3"/>
        <v>4022200</v>
      </c>
      <c r="AP93" s="55"/>
    </row>
    <row r="94" spans="2:42">
      <c r="B94" s="51" t="s">
        <v>324</v>
      </c>
      <c r="C94" s="52">
        <v>0</v>
      </c>
      <c r="D94" s="53" t="s">
        <v>110</v>
      </c>
      <c r="E94" s="54">
        <v>14148875.868607746</v>
      </c>
      <c r="F94" s="54">
        <v>0</v>
      </c>
      <c r="G94" s="55"/>
      <c r="I94" s="51" t="s">
        <v>324</v>
      </c>
      <c r="J94" s="52">
        <v>0</v>
      </c>
      <c r="K94" s="53" t="s">
        <v>110</v>
      </c>
      <c r="L94" s="54">
        <v>14148875.868607746</v>
      </c>
      <c r="M94" s="54">
        <v>0</v>
      </c>
      <c r="N94" s="55"/>
      <c r="P94" s="51" t="s">
        <v>324</v>
      </c>
      <c r="Q94" s="52">
        <v>0</v>
      </c>
      <c r="R94" s="53" t="s">
        <v>110</v>
      </c>
      <c r="S94" s="54">
        <v>14148875.868607746</v>
      </c>
      <c r="T94" s="54">
        <f t="shared" si="5"/>
        <v>0</v>
      </c>
      <c r="U94" s="55"/>
      <c r="W94" s="51" t="s">
        <v>324</v>
      </c>
      <c r="X94" s="52">
        <v>4</v>
      </c>
      <c r="Y94" s="53" t="s">
        <v>110</v>
      </c>
      <c r="Z94" s="54">
        <v>14148875.868607746</v>
      </c>
      <c r="AA94" s="54">
        <f t="shared" si="1"/>
        <v>56595503</v>
      </c>
      <c r="AB94" s="55"/>
      <c r="AD94" s="51" t="s">
        <v>324</v>
      </c>
      <c r="AE94" s="52">
        <v>4</v>
      </c>
      <c r="AF94" s="53" t="s">
        <v>110</v>
      </c>
      <c r="AG94" s="54">
        <v>14148875.868607746</v>
      </c>
      <c r="AH94" s="54">
        <f t="shared" si="2"/>
        <v>56595503</v>
      </c>
      <c r="AI94" s="55"/>
      <c r="AK94" s="51" t="s">
        <v>324</v>
      </c>
      <c r="AL94" s="52">
        <v>4</v>
      </c>
      <c r="AM94" s="53" t="s">
        <v>110</v>
      </c>
      <c r="AN94" s="54">
        <v>14148875.868607746</v>
      </c>
      <c r="AO94" s="54">
        <f t="shared" si="3"/>
        <v>56595503</v>
      </c>
      <c r="AP94" s="55"/>
    </row>
    <row r="95" spans="2:42">
      <c r="B95" s="51" t="s">
        <v>325</v>
      </c>
      <c r="C95" s="52">
        <v>0</v>
      </c>
      <c r="D95" s="53" t="s">
        <v>77</v>
      </c>
      <c r="E95" s="54">
        <v>33236.699999999997</v>
      </c>
      <c r="F95" s="54">
        <v>0</v>
      </c>
      <c r="G95" s="55"/>
      <c r="I95" s="51" t="s">
        <v>325</v>
      </c>
      <c r="J95" s="52">
        <v>0</v>
      </c>
      <c r="K95" s="53" t="s">
        <v>77</v>
      </c>
      <c r="L95" s="54">
        <v>33236.699999999997</v>
      </c>
      <c r="M95" s="54">
        <v>0</v>
      </c>
      <c r="N95" s="55"/>
      <c r="P95" s="51" t="s">
        <v>325</v>
      </c>
      <c r="Q95" s="52">
        <v>0</v>
      </c>
      <c r="R95" s="53" t="s">
        <v>77</v>
      </c>
      <c r="S95" s="54">
        <v>33236.699999999997</v>
      </c>
      <c r="T95" s="54">
        <f t="shared" si="5"/>
        <v>0</v>
      </c>
      <c r="U95" s="55"/>
      <c r="W95" s="51" t="s">
        <v>325</v>
      </c>
      <c r="X95" s="52">
        <v>96</v>
      </c>
      <c r="Y95" s="53" t="s">
        <v>77</v>
      </c>
      <c r="Z95" s="54">
        <v>33236.699999999997</v>
      </c>
      <c r="AA95" s="54">
        <f t="shared" si="1"/>
        <v>3190723</v>
      </c>
      <c r="AB95" s="55"/>
      <c r="AD95" s="51" t="s">
        <v>325</v>
      </c>
      <c r="AE95" s="52">
        <v>240</v>
      </c>
      <c r="AF95" s="53" t="s">
        <v>77</v>
      </c>
      <c r="AG95" s="54">
        <v>33236.699999999997</v>
      </c>
      <c r="AH95" s="54">
        <f t="shared" si="2"/>
        <v>7976808</v>
      </c>
      <c r="AI95" s="55"/>
      <c r="AK95" s="51" t="s">
        <v>325</v>
      </c>
      <c r="AL95" s="52">
        <v>240</v>
      </c>
      <c r="AM95" s="53" t="s">
        <v>77</v>
      </c>
      <c r="AN95" s="54">
        <v>33236.699999999997</v>
      </c>
      <c r="AO95" s="54">
        <f t="shared" si="3"/>
        <v>7976808</v>
      </c>
      <c r="AP95" s="55"/>
    </row>
    <row r="96" spans="2:42">
      <c r="B96" s="51" t="s">
        <v>198</v>
      </c>
      <c r="C96" s="52">
        <v>0</v>
      </c>
      <c r="D96" s="53" t="s">
        <v>77</v>
      </c>
      <c r="E96" s="54">
        <v>63248.5</v>
      </c>
      <c r="F96" s="54">
        <v>0</v>
      </c>
      <c r="G96" s="55"/>
      <c r="I96" s="51" t="s">
        <v>198</v>
      </c>
      <c r="J96" s="52">
        <v>0</v>
      </c>
      <c r="K96" s="53" t="s">
        <v>77</v>
      </c>
      <c r="L96" s="54">
        <v>63248.5</v>
      </c>
      <c r="M96" s="54">
        <v>0</v>
      </c>
      <c r="N96" s="55"/>
      <c r="P96" s="51" t="s">
        <v>198</v>
      </c>
      <c r="Q96" s="52">
        <v>0</v>
      </c>
      <c r="R96" s="53" t="s">
        <v>77</v>
      </c>
      <c r="S96" s="54">
        <v>63248.5</v>
      </c>
      <c r="T96" s="54">
        <f t="shared" si="5"/>
        <v>0</v>
      </c>
      <c r="U96" s="55"/>
      <c r="W96" s="51" t="s">
        <v>198</v>
      </c>
      <c r="X96" s="52">
        <v>0</v>
      </c>
      <c r="Y96" s="53" t="s">
        <v>77</v>
      </c>
      <c r="Z96" s="54">
        <v>63248.5</v>
      </c>
      <c r="AA96" s="54">
        <f t="shared" si="1"/>
        <v>0</v>
      </c>
      <c r="AB96" s="55"/>
      <c r="AD96" s="51" t="s">
        <v>198</v>
      </c>
      <c r="AE96" s="52">
        <v>0</v>
      </c>
      <c r="AF96" s="53" t="s">
        <v>77</v>
      </c>
      <c r="AG96" s="54">
        <v>63248.5</v>
      </c>
      <c r="AH96" s="54">
        <f t="shared" si="2"/>
        <v>0</v>
      </c>
      <c r="AI96" s="55"/>
      <c r="AK96" s="51" t="s">
        <v>198</v>
      </c>
      <c r="AL96" s="52">
        <v>0</v>
      </c>
      <c r="AM96" s="53" t="s">
        <v>77</v>
      </c>
      <c r="AN96" s="54">
        <v>63248.5</v>
      </c>
      <c r="AO96" s="54">
        <f t="shared" si="3"/>
        <v>0</v>
      </c>
      <c r="AP96" s="55"/>
    </row>
    <row r="97" spans="2:42">
      <c r="B97" s="51" t="s">
        <v>326</v>
      </c>
      <c r="C97" s="52">
        <v>0</v>
      </c>
      <c r="D97" s="53" t="s">
        <v>77</v>
      </c>
      <c r="E97" s="54">
        <v>1904000</v>
      </c>
      <c r="F97" s="54">
        <v>0</v>
      </c>
      <c r="G97" s="55"/>
      <c r="I97" s="51" t="s">
        <v>326</v>
      </c>
      <c r="J97" s="52">
        <v>0</v>
      </c>
      <c r="K97" s="53" t="s">
        <v>77</v>
      </c>
      <c r="L97" s="54">
        <v>1904000</v>
      </c>
      <c r="M97" s="54">
        <v>0</v>
      </c>
      <c r="N97" s="55"/>
      <c r="P97" s="51" t="s">
        <v>326</v>
      </c>
      <c r="Q97" s="52">
        <v>0</v>
      </c>
      <c r="R97" s="53" t="s">
        <v>77</v>
      </c>
      <c r="S97" s="54">
        <v>1904000</v>
      </c>
      <c r="T97" s="54">
        <f t="shared" si="5"/>
        <v>0</v>
      </c>
      <c r="U97" s="55"/>
      <c r="W97" s="51" t="s">
        <v>326</v>
      </c>
      <c r="X97" s="52">
        <v>0</v>
      </c>
      <c r="Y97" s="53" t="s">
        <v>77</v>
      </c>
      <c r="Z97" s="54">
        <v>1904000</v>
      </c>
      <c r="AA97" s="54">
        <f t="shared" si="1"/>
        <v>0</v>
      </c>
      <c r="AB97" s="55"/>
      <c r="AD97" s="51" t="s">
        <v>326</v>
      </c>
      <c r="AE97" s="52">
        <v>0</v>
      </c>
      <c r="AF97" s="53" t="s">
        <v>77</v>
      </c>
      <c r="AG97" s="54">
        <v>1904000</v>
      </c>
      <c r="AH97" s="54">
        <f t="shared" si="2"/>
        <v>0</v>
      </c>
      <c r="AI97" s="55"/>
      <c r="AK97" s="51" t="s">
        <v>326</v>
      </c>
      <c r="AL97" s="52">
        <v>0</v>
      </c>
      <c r="AM97" s="53" t="s">
        <v>77</v>
      </c>
      <c r="AN97" s="54">
        <v>1904000</v>
      </c>
      <c r="AO97" s="54">
        <f t="shared" si="3"/>
        <v>0</v>
      </c>
      <c r="AP97" s="55"/>
    </row>
    <row r="98" spans="2:42">
      <c r="B98" s="51" t="s">
        <v>107</v>
      </c>
      <c r="C98" s="52">
        <v>0</v>
      </c>
      <c r="D98" s="53" t="s">
        <v>77</v>
      </c>
      <c r="E98" s="54">
        <v>1785000</v>
      </c>
      <c r="F98" s="54">
        <v>0</v>
      </c>
      <c r="G98" s="55"/>
      <c r="I98" s="51" t="s">
        <v>107</v>
      </c>
      <c r="J98" s="52">
        <v>0</v>
      </c>
      <c r="K98" s="53" t="s">
        <v>77</v>
      </c>
      <c r="L98" s="54">
        <v>1785000</v>
      </c>
      <c r="M98" s="54">
        <v>0</v>
      </c>
      <c r="N98" s="55"/>
      <c r="P98" s="51" t="s">
        <v>107</v>
      </c>
      <c r="Q98" s="52">
        <v>0</v>
      </c>
      <c r="R98" s="53" t="s">
        <v>77</v>
      </c>
      <c r="S98" s="54">
        <v>1785000</v>
      </c>
      <c r="T98" s="54">
        <f t="shared" si="5"/>
        <v>0</v>
      </c>
      <c r="U98" s="55"/>
      <c r="W98" s="51" t="s">
        <v>107</v>
      </c>
      <c r="X98" s="52">
        <v>0</v>
      </c>
      <c r="Y98" s="53" t="s">
        <v>77</v>
      </c>
      <c r="Z98" s="54">
        <v>1785000</v>
      </c>
      <c r="AA98" s="54">
        <f t="shared" si="1"/>
        <v>0</v>
      </c>
      <c r="AB98" s="55"/>
      <c r="AD98" s="51" t="s">
        <v>107</v>
      </c>
      <c r="AE98" s="52">
        <v>0</v>
      </c>
      <c r="AF98" s="53" t="s">
        <v>77</v>
      </c>
      <c r="AG98" s="54">
        <v>1785000</v>
      </c>
      <c r="AH98" s="54">
        <f t="shared" si="2"/>
        <v>0</v>
      </c>
      <c r="AI98" s="55"/>
      <c r="AK98" s="51" t="s">
        <v>107</v>
      </c>
      <c r="AL98" s="52">
        <v>0</v>
      </c>
      <c r="AM98" s="53" t="s">
        <v>77</v>
      </c>
      <c r="AN98" s="54">
        <v>1785000</v>
      </c>
      <c r="AO98" s="54">
        <f t="shared" si="3"/>
        <v>0</v>
      </c>
      <c r="AP98" s="55"/>
    </row>
    <row r="99" spans="2:42">
      <c r="B99" s="51" t="s">
        <v>147</v>
      </c>
      <c r="C99" s="52">
        <v>4</v>
      </c>
      <c r="D99" s="53" t="s">
        <v>77</v>
      </c>
      <c r="E99" s="58">
        <v>723520</v>
      </c>
      <c r="F99" s="58">
        <v>2894080</v>
      </c>
      <c r="G99" s="59"/>
      <c r="I99" s="51" t="s">
        <v>147</v>
      </c>
      <c r="J99" s="52">
        <v>5</v>
      </c>
      <c r="K99" s="53" t="s">
        <v>77</v>
      </c>
      <c r="L99" s="58">
        <v>723520</v>
      </c>
      <c r="M99" s="58">
        <v>3617600</v>
      </c>
      <c r="N99" s="59"/>
      <c r="P99" s="51" t="s">
        <v>147</v>
      </c>
      <c r="Q99" s="52">
        <v>5</v>
      </c>
      <c r="R99" s="53" t="s">
        <v>77</v>
      </c>
      <c r="S99" s="58">
        <v>723520</v>
      </c>
      <c r="T99" s="58">
        <f t="shared" si="5"/>
        <v>3617600</v>
      </c>
      <c r="U99" s="59"/>
      <c r="W99" s="51" t="s">
        <v>147</v>
      </c>
      <c r="X99" s="52">
        <v>5</v>
      </c>
      <c r="Y99" s="53" t="s">
        <v>77</v>
      </c>
      <c r="Z99" s="58">
        <v>723520</v>
      </c>
      <c r="AA99" s="58">
        <f t="shared" si="1"/>
        <v>3617600</v>
      </c>
      <c r="AB99" s="59"/>
      <c r="AD99" s="51" t="s">
        <v>147</v>
      </c>
      <c r="AE99" s="52">
        <v>5</v>
      </c>
      <c r="AF99" s="53" t="s">
        <v>77</v>
      </c>
      <c r="AG99" s="58">
        <v>723520</v>
      </c>
      <c r="AH99" s="58">
        <f t="shared" si="2"/>
        <v>3617600</v>
      </c>
      <c r="AI99" s="59"/>
      <c r="AK99" s="51" t="s">
        <v>147</v>
      </c>
      <c r="AL99" s="52">
        <v>5</v>
      </c>
      <c r="AM99" s="53" t="s">
        <v>77</v>
      </c>
      <c r="AN99" s="58">
        <v>723520</v>
      </c>
      <c r="AO99" s="58">
        <f t="shared" si="3"/>
        <v>3617600</v>
      </c>
      <c r="AP99" s="59"/>
    </row>
    <row r="100" spans="2:42" ht="13" thickBot="1">
      <c r="B100" s="60" t="s">
        <v>148</v>
      </c>
      <c r="C100" s="61"/>
      <c r="D100" s="62"/>
      <c r="E100" s="76"/>
      <c r="F100" s="77"/>
      <c r="G100" s="64">
        <v>132792076</v>
      </c>
      <c r="I100" s="60" t="s">
        <v>148</v>
      </c>
      <c r="J100" s="61"/>
      <c r="K100" s="62"/>
      <c r="L100" s="76"/>
      <c r="M100" s="77"/>
      <c r="N100" s="64">
        <v>140994449</v>
      </c>
      <c r="P100" s="60" t="s">
        <v>148</v>
      </c>
      <c r="Q100" s="61"/>
      <c r="R100" s="62"/>
      <c r="S100" s="76"/>
      <c r="T100" s="77"/>
      <c r="U100" s="64">
        <f>SUM(T7:T99)</f>
        <v>263564449</v>
      </c>
      <c r="W100" s="60" t="s">
        <v>148</v>
      </c>
      <c r="X100" s="61"/>
      <c r="Y100" s="62"/>
      <c r="Z100" s="76"/>
      <c r="AA100" s="77"/>
      <c r="AB100" s="64">
        <f>SUM(AA7:AA99)</f>
        <v>377174805</v>
      </c>
      <c r="AD100" s="60" t="s">
        <v>148</v>
      </c>
      <c r="AE100" s="61"/>
      <c r="AF100" s="62"/>
      <c r="AG100" s="76"/>
      <c r="AH100" s="77"/>
      <c r="AI100" s="64">
        <f>SUM(AH7:AH99)</f>
        <v>515597890</v>
      </c>
      <c r="AK100" s="60" t="s">
        <v>148</v>
      </c>
      <c r="AL100" s="61"/>
      <c r="AM100" s="62"/>
      <c r="AN100" s="76"/>
      <c r="AO100" s="77"/>
      <c r="AP100" s="64">
        <f>SUM(AO7:AO99)</f>
        <v>515597890</v>
      </c>
    </row>
    <row r="101" spans="2:42" ht="13" thickBot="1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66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</row>
    <row r="102" spans="2:42">
      <c r="B102" s="44" t="s">
        <v>149</v>
      </c>
      <c r="C102" s="67"/>
      <c r="D102" s="45"/>
      <c r="E102" s="45"/>
      <c r="F102" s="45"/>
      <c r="G102" s="46"/>
      <c r="I102" s="44" t="s">
        <v>149</v>
      </c>
      <c r="J102" s="67"/>
      <c r="K102" s="45"/>
      <c r="L102" s="45"/>
      <c r="M102" s="45"/>
      <c r="N102" s="46"/>
      <c r="P102" s="44" t="s">
        <v>149</v>
      </c>
      <c r="Q102" s="67"/>
      <c r="R102" s="45"/>
      <c r="S102" s="45"/>
      <c r="T102" s="45"/>
      <c r="U102" s="46"/>
      <c r="W102" s="44" t="s">
        <v>149</v>
      </c>
      <c r="X102" s="67"/>
      <c r="Y102" s="45"/>
      <c r="Z102" s="45"/>
      <c r="AA102" s="45"/>
      <c r="AB102" s="46"/>
      <c r="AD102" s="44" t="s">
        <v>149</v>
      </c>
      <c r="AE102" s="67"/>
      <c r="AF102" s="45"/>
      <c r="AG102" s="45"/>
      <c r="AH102" s="45"/>
      <c r="AI102" s="46"/>
      <c r="AK102" s="44" t="s">
        <v>149</v>
      </c>
      <c r="AL102" s="67"/>
      <c r="AM102" s="45"/>
      <c r="AN102" s="45"/>
      <c r="AO102" s="45"/>
      <c r="AP102" s="46"/>
    </row>
    <row r="103" spans="2:42">
      <c r="B103" s="47" t="s">
        <v>150</v>
      </c>
      <c r="C103" s="68" t="s">
        <v>151</v>
      </c>
      <c r="D103" s="49" t="s">
        <v>72</v>
      </c>
      <c r="E103" s="49" t="s">
        <v>152</v>
      </c>
      <c r="F103" s="49" t="s">
        <v>74</v>
      </c>
      <c r="G103" s="50" t="s">
        <v>75</v>
      </c>
      <c r="I103" s="47" t="s">
        <v>150</v>
      </c>
      <c r="J103" s="68" t="s">
        <v>151</v>
      </c>
      <c r="K103" s="49" t="s">
        <v>72</v>
      </c>
      <c r="L103" s="49" t="s">
        <v>152</v>
      </c>
      <c r="M103" s="49" t="s">
        <v>74</v>
      </c>
      <c r="N103" s="50" t="s">
        <v>75</v>
      </c>
      <c r="P103" s="47" t="s">
        <v>150</v>
      </c>
      <c r="Q103" s="68" t="s">
        <v>151</v>
      </c>
      <c r="R103" s="49" t="s">
        <v>72</v>
      </c>
      <c r="S103" s="49" t="s">
        <v>152</v>
      </c>
      <c r="T103" s="49" t="s">
        <v>74</v>
      </c>
      <c r="U103" s="50" t="s">
        <v>75</v>
      </c>
      <c r="W103" s="47" t="s">
        <v>150</v>
      </c>
      <c r="X103" s="68" t="s">
        <v>151</v>
      </c>
      <c r="Y103" s="49" t="s">
        <v>72</v>
      </c>
      <c r="Z103" s="49" t="s">
        <v>152</v>
      </c>
      <c r="AA103" s="49" t="s">
        <v>74</v>
      </c>
      <c r="AB103" s="50" t="s">
        <v>75</v>
      </c>
      <c r="AD103" s="47" t="s">
        <v>150</v>
      </c>
      <c r="AE103" s="68" t="s">
        <v>151</v>
      </c>
      <c r="AF103" s="49" t="s">
        <v>72</v>
      </c>
      <c r="AG103" s="49" t="s">
        <v>152</v>
      </c>
      <c r="AH103" s="49" t="s">
        <v>74</v>
      </c>
      <c r="AI103" s="50" t="s">
        <v>75</v>
      </c>
      <c r="AK103" s="47" t="s">
        <v>150</v>
      </c>
      <c r="AL103" s="68" t="s">
        <v>151</v>
      </c>
      <c r="AM103" s="49" t="s">
        <v>72</v>
      </c>
      <c r="AN103" s="49" t="s">
        <v>152</v>
      </c>
      <c r="AO103" s="49" t="s">
        <v>74</v>
      </c>
      <c r="AP103" s="50" t="s">
        <v>75</v>
      </c>
    </row>
    <row r="104" spans="2:42">
      <c r="B104" s="51" t="s">
        <v>153</v>
      </c>
      <c r="C104" s="69">
        <v>5</v>
      </c>
      <c r="D104" s="53" t="s">
        <v>154</v>
      </c>
      <c r="E104" s="54">
        <v>418747.80586293689</v>
      </c>
      <c r="F104" s="54">
        <v>2093739</v>
      </c>
      <c r="G104" s="70"/>
      <c r="I104" s="51" t="s">
        <v>153</v>
      </c>
      <c r="J104" s="69">
        <v>5</v>
      </c>
      <c r="K104" s="53" t="s">
        <v>154</v>
      </c>
      <c r="L104" s="54">
        <v>418747.80586293689</v>
      </c>
      <c r="M104" s="54">
        <v>2093739</v>
      </c>
      <c r="N104" s="70"/>
      <c r="P104" s="51" t="s">
        <v>153</v>
      </c>
      <c r="Q104" s="69">
        <v>5</v>
      </c>
      <c r="R104" s="53" t="s">
        <v>154</v>
      </c>
      <c r="S104" s="54">
        <v>418747.80586293689</v>
      </c>
      <c r="T104" s="54">
        <f t="shared" ref="T104:T113" si="6">IF(S104&lt;&gt;"",ROUND(Q104*S104,0),0)</f>
        <v>2093739</v>
      </c>
      <c r="U104" s="70"/>
      <c r="W104" s="51" t="s">
        <v>153</v>
      </c>
      <c r="X104" s="69">
        <v>10</v>
      </c>
      <c r="Y104" s="53" t="s">
        <v>154</v>
      </c>
      <c r="Z104" s="54">
        <v>418747.80586293689</v>
      </c>
      <c r="AA104" s="54">
        <f t="shared" ref="AA104:AA113" si="7">IF(Z104&lt;&gt;"",ROUND(X104*Z104,0),0)</f>
        <v>4187478</v>
      </c>
      <c r="AB104" s="70"/>
      <c r="AD104" s="51" t="s">
        <v>153</v>
      </c>
      <c r="AE104" s="69">
        <v>20</v>
      </c>
      <c r="AF104" s="53" t="s">
        <v>154</v>
      </c>
      <c r="AG104" s="54">
        <v>418747.80586293689</v>
      </c>
      <c r="AH104" s="54">
        <f t="shared" ref="AH104:AH113" si="8">IF(AG104&lt;&gt;"",ROUND(AE104*AG104,0),0)</f>
        <v>8374956</v>
      </c>
      <c r="AI104" s="70"/>
      <c r="AK104" s="51" t="s">
        <v>153</v>
      </c>
      <c r="AL104" s="69">
        <v>20</v>
      </c>
      <c r="AM104" s="53" t="s">
        <v>154</v>
      </c>
      <c r="AN104" s="54">
        <v>418747.80586293689</v>
      </c>
      <c r="AO104" s="54">
        <f t="shared" ref="AO104:AO113" si="9">IF(AN104&lt;&gt;"",ROUND(AL104*AN104,0),0)</f>
        <v>8374956</v>
      </c>
      <c r="AP104" s="70"/>
    </row>
    <row r="105" spans="2:42">
      <c r="B105" s="51" t="s">
        <v>155</v>
      </c>
      <c r="C105" s="69">
        <v>5</v>
      </c>
      <c r="D105" s="53" t="s">
        <v>154</v>
      </c>
      <c r="E105" s="71">
        <v>29910.55756163835</v>
      </c>
      <c r="F105" s="54">
        <v>149553</v>
      </c>
      <c r="G105" s="70"/>
      <c r="I105" s="51" t="s">
        <v>155</v>
      </c>
      <c r="J105" s="69">
        <v>5</v>
      </c>
      <c r="K105" s="53" t="s">
        <v>154</v>
      </c>
      <c r="L105" s="71">
        <v>29910.55756163835</v>
      </c>
      <c r="M105" s="54">
        <v>149553</v>
      </c>
      <c r="N105" s="70"/>
      <c r="P105" s="51" t="s">
        <v>155</v>
      </c>
      <c r="Q105" s="69">
        <v>5</v>
      </c>
      <c r="R105" s="53" t="s">
        <v>154</v>
      </c>
      <c r="S105" s="71">
        <v>29910.55756163835</v>
      </c>
      <c r="T105" s="54">
        <f t="shared" si="6"/>
        <v>149553</v>
      </c>
      <c r="U105" s="70"/>
      <c r="W105" s="51" t="s">
        <v>155</v>
      </c>
      <c r="X105" s="69">
        <v>10</v>
      </c>
      <c r="Y105" s="53" t="s">
        <v>154</v>
      </c>
      <c r="Z105" s="71">
        <v>29910.55756163835</v>
      </c>
      <c r="AA105" s="54">
        <f t="shared" si="7"/>
        <v>299106</v>
      </c>
      <c r="AB105" s="70"/>
      <c r="AD105" s="51" t="s">
        <v>155</v>
      </c>
      <c r="AE105" s="69">
        <v>20</v>
      </c>
      <c r="AF105" s="53" t="s">
        <v>154</v>
      </c>
      <c r="AG105" s="71">
        <v>29910.55756163835</v>
      </c>
      <c r="AH105" s="54">
        <f t="shared" si="8"/>
        <v>598211</v>
      </c>
      <c r="AI105" s="70"/>
      <c r="AK105" s="51" t="s">
        <v>155</v>
      </c>
      <c r="AL105" s="69">
        <v>20</v>
      </c>
      <c r="AM105" s="53" t="s">
        <v>154</v>
      </c>
      <c r="AN105" s="71">
        <v>29910.55756163835</v>
      </c>
      <c r="AO105" s="54">
        <f t="shared" si="9"/>
        <v>598211</v>
      </c>
      <c r="AP105" s="70"/>
    </row>
    <row r="106" spans="2:42">
      <c r="B106" s="51" t="s">
        <v>156</v>
      </c>
      <c r="C106" s="69">
        <v>5</v>
      </c>
      <c r="D106" s="53" t="s">
        <v>154</v>
      </c>
      <c r="E106" s="71">
        <v>5982.1115123276704</v>
      </c>
      <c r="F106" s="54">
        <v>29911</v>
      </c>
      <c r="G106" s="70"/>
      <c r="I106" s="51" t="s">
        <v>156</v>
      </c>
      <c r="J106" s="69">
        <v>5</v>
      </c>
      <c r="K106" s="53" t="s">
        <v>154</v>
      </c>
      <c r="L106" s="71">
        <v>5982.1115123276704</v>
      </c>
      <c r="M106" s="54">
        <v>29911</v>
      </c>
      <c r="N106" s="70"/>
      <c r="P106" s="51" t="s">
        <v>156</v>
      </c>
      <c r="Q106" s="69">
        <v>5</v>
      </c>
      <c r="R106" s="53" t="s">
        <v>154</v>
      </c>
      <c r="S106" s="71">
        <v>5982.1115123276704</v>
      </c>
      <c r="T106" s="54">
        <f t="shared" si="6"/>
        <v>29911</v>
      </c>
      <c r="U106" s="70"/>
      <c r="W106" s="51" t="s">
        <v>156</v>
      </c>
      <c r="X106" s="69">
        <v>10</v>
      </c>
      <c r="Y106" s="53" t="s">
        <v>154</v>
      </c>
      <c r="Z106" s="71">
        <v>5982.1115123276704</v>
      </c>
      <c r="AA106" s="54">
        <f t="shared" si="7"/>
        <v>59821</v>
      </c>
      <c r="AB106" s="70"/>
      <c r="AD106" s="51" t="s">
        <v>156</v>
      </c>
      <c r="AE106" s="69">
        <v>20</v>
      </c>
      <c r="AF106" s="53" t="s">
        <v>154</v>
      </c>
      <c r="AG106" s="71">
        <v>5982.1115123276704</v>
      </c>
      <c r="AH106" s="54">
        <f t="shared" si="8"/>
        <v>119642</v>
      </c>
      <c r="AI106" s="70"/>
      <c r="AK106" s="51" t="s">
        <v>156</v>
      </c>
      <c r="AL106" s="69">
        <v>20</v>
      </c>
      <c r="AM106" s="53" t="s">
        <v>154</v>
      </c>
      <c r="AN106" s="71">
        <v>5982.1115123276704</v>
      </c>
      <c r="AO106" s="54">
        <f t="shared" si="9"/>
        <v>119642</v>
      </c>
      <c r="AP106" s="70"/>
    </row>
    <row r="107" spans="2:42">
      <c r="B107" s="51" t="s">
        <v>157</v>
      </c>
      <c r="C107" s="69">
        <v>5</v>
      </c>
      <c r="D107" s="53" t="s">
        <v>154</v>
      </c>
      <c r="E107" s="71">
        <v>17946.334536983009</v>
      </c>
      <c r="F107" s="54">
        <v>89732</v>
      </c>
      <c r="G107" s="70"/>
      <c r="I107" s="51" t="s">
        <v>157</v>
      </c>
      <c r="J107" s="69">
        <v>5</v>
      </c>
      <c r="K107" s="53" t="s">
        <v>154</v>
      </c>
      <c r="L107" s="71">
        <v>17946.334536983009</v>
      </c>
      <c r="M107" s="54">
        <v>89732</v>
      </c>
      <c r="N107" s="70"/>
      <c r="P107" s="51" t="s">
        <v>157</v>
      </c>
      <c r="Q107" s="69">
        <v>5</v>
      </c>
      <c r="R107" s="53" t="s">
        <v>154</v>
      </c>
      <c r="S107" s="71">
        <v>17946.334536983009</v>
      </c>
      <c r="T107" s="54">
        <f t="shared" si="6"/>
        <v>89732</v>
      </c>
      <c r="U107" s="70"/>
      <c r="W107" s="51" t="s">
        <v>157</v>
      </c>
      <c r="X107" s="69">
        <v>10</v>
      </c>
      <c r="Y107" s="53" t="s">
        <v>154</v>
      </c>
      <c r="Z107" s="71">
        <v>17946.334536983009</v>
      </c>
      <c r="AA107" s="54">
        <f t="shared" si="7"/>
        <v>179463</v>
      </c>
      <c r="AB107" s="70"/>
      <c r="AD107" s="51" t="s">
        <v>157</v>
      </c>
      <c r="AE107" s="69">
        <v>20</v>
      </c>
      <c r="AF107" s="53" t="s">
        <v>154</v>
      </c>
      <c r="AG107" s="71">
        <v>17946.334536983009</v>
      </c>
      <c r="AH107" s="54">
        <f t="shared" si="8"/>
        <v>358927</v>
      </c>
      <c r="AI107" s="70"/>
      <c r="AK107" s="51" t="s">
        <v>157</v>
      </c>
      <c r="AL107" s="69">
        <v>20</v>
      </c>
      <c r="AM107" s="53" t="s">
        <v>154</v>
      </c>
      <c r="AN107" s="71">
        <v>17946.334536983009</v>
      </c>
      <c r="AO107" s="54">
        <f t="shared" si="9"/>
        <v>358927</v>
      </c>
      <c r="AP107" s="70"/>
    </row>
    <row r="108" spans="2:42">
      <c r="B108" s="51" t="s">
        <v>158</v>
      </c>
      <c r="C108" s="69">
        <v>2</v>
      </c>
      <c r="D108" s="53" t="s">
        <v>154</v>
      </c>
      <c r="E108" s="71">
        <v>450000</v>
      </c>
      <c r="F108" s="54">
        <v>900000</v>
      </c>
      <c r="G108" s="70"/>
      <c r="I108" s="51" t="s">
        <v>158</v>
      </c>
      <c r="J108" s="69">
        <v>5</v>
      </c>
      <c r="K108" s="53" t="s">
        <v>154</v>
      </c>
      <c r="L108" s="71">
        <v>450000</v>
      </c>
      <c r="M108" s="54">
        <v>2250000</v>
      </c>
      <c r="N108" s="70"/>
      <c r="P108" s="51" t="s">
        <v>158</v>
      </c>
      <c r="Q108" s="69">
        <v>5</v>
      </c>
      <c r="R108" s="53" t="s">
        <v>154</v>
      </c>
      <c r="S108" s="71">
        <v>450000</v>
      </c>
      <c r="T108" s="54">
        <f t="shared" si="6"/>
        <v>2250000</v>
      </c>
      <c r="U108" s="70"/>
      <c r="W108" s="51" t="s">
        <v>158</v>
      </c>
      <c r="X108" s="69">
        <v>10</v>
      </c>
      <c r="Y108" s="53" t="s">
        <v>154</v>
      </c>
      <c r="Z108" s="71">
        <v>450000</v>
      </c>
      <c r="AA108" s="54">
        <f t="shared" si="7"/>
        <v>4500000</v>
      </c>
      <c r="AB108" s="70"/>
      <c r="AD108" s="51" t="s">
        <v>158</v>
      </c>
      <c r="AE108" s="69">
        <v>20</v>
      </c>
      <c r="AF108" s="53" t="s">
        <v>154</v>
      </c>
      <c r="AG108" s="71">
        <v>450000</v>
      </c>
      <c r="AH108" s="54">
        <f t="shared" si="8"/>
        <v>9000000</v>
      </c>
      <c r="AI108" s="70"/>
      <c r="AK108" s="51" t="s">
        <v>158</v>
      </c>
      <c r="AL108" s="69">
        <v>20</v>
      </c>
      <c r="AM108" s="53" t="s">
        <v>154</v>
      </c>
      <c r="AN108" s="71">
        <v>450000</v>
      </c>
      <c r="AO108" s="54">
        <f t="shared" si="9"/>
        <v>9000000</v>
      </c>
      <c r="AP108" s="70"/>
    </row>
    <row r="109" spans="2:42">
      <c r="B109" s="51" t="s">
        <v>159</v>
      </c>
      <c r="C109" s="69">
        <v>5</v>
      </c>
      <c r="D109" s="53" t="s">
        <v>154</v>
      </c>
      <c r="E109" s="71">
        <v>185000</v>
      </c>
      <c r="F109" s="54">
        <v>925000</v>
      </c>
      <c r="G109" s="70"/>
      <c r="I109" s="51" t="s">
        <v>159</v>
      </c>
      <c r="J109" s="69">
        <v>5</v>
      </c>
      <c r="K109" s="53" t="s">
        <v>154</v>
      </c>
      <c r="L109" s="71">
        <v>185000</v>
      </c>
      <c r="M109" s="54">
        <v>925000</v>
      </c>
      <c r="N109" s="70"/>
      <c r="P109" s="51" t="s">
        <v>159</v>
      </c>
      <c r="Q109" s="69">
        <v>5</v>
      </c>
      <c r="R109" s="53" t="s">
        <v>154</v>
      </c>
      <c r="S109" s="71">
        <v>185000</v>
      </c>
      <c r="T109" s="54">
        <f t="shared" si="6"/>
        <v>925000</v>
      </c>
      <c r="U109" s="70"/>
      <c r="W109" s="51" t="s">
        <v>159</v>
      </c>
      <c r="X109" s="69">
        <v>10</v>
      </c>
      <c r="Y109" s="53" t="s">
        <v>154</v>
      </c>
      <c r="Z109" s="71">
        <v>185000</v>
      </c>
      <c r="AA109" s="54">
        <f t="shared" si="7"/>
        <v>1850000</v>
      </c>
      <c r="AB109" s="70"/>
      <c r="AD109" s="51" t="s">
        <v>159</v>
      </c>
      <c r="AE109" s="69">
        <v>20</v>
      </c>
      <c r="AF109" s="53" t="s">
        <v>154</v>
      </c>
      <c r="AG109" s="71">
        <v>185000</v>
      </c>
      <c r="AH109" s="54">
        <f t="shared" si="8"/>
        <v>3700000</v>
      </c>
      <c r="AI109" s="70"/>
      <c r="AK109" s="51" t="s">
        <v>159</v>
      </c>
      <c r="AL109" s="69">
        <v>20</v>
      </c>
      <c r="AM109" s="53" t="s">
        <v>154</v>
      </c>
      <c r="AN109" s="71">
        <v>185000</v>
      </c>
      <c r="AO109" s="54">
        <f t="shared" si="9"/>
        <v>3700000</v>
      </c>
      <c r="AP109" s="70"/>
    </row>
    <row r="110" spans="2:42">
      <c r="B110" s="51" t="s">
        <v>160</v>
      </c>
      <c r="C110" s="69">
        <v>5</v>
      </c>
      <c r="D110" s="53" t="s">
        <v>154</v>
      </c>
      <c r="E110" s="71">
        <v>418747.80586293689</v>
      </c>
      <c r="F110" s="54">
        <v>2093739</v>
      </c>
      <c r="G110" s="70"/>
      <c r="I110" s="51" t="s">
        <v>160</v>
      </c>
      <c r="J110" s="69">
        <v>5</v>
      </c>
      <c r="K110" s="53" t="s">
        <v>154</v>
      </c>
      <c r="L110" s="71">
        <v>418747.80586293689</v>
      </c>
      <c r="M110" s="54">
        <v>2093739</v>
      </c>
      <c r="N110" s="70"/>
      <c r="P110" s="51" t="s">
        <v>160</v>
      </c>
      <c r="Q110" s="69">
        <v>5</v>
      </c>
      <c r="R110" s="53" t="s">
        <v>154</v>
      </c>
      <c r="S110" s="71">
        <v>418747.80586293689</v>
      </c>
      <c r="T110" s="54">
        <f t="shared" si="6"/>
        <v>2093739</v>
      </c>
      <c r="U110" s="70"/>
      <c r="W110" s="51" t="s">
        <v>160</v>
      </c>
      <c r="X110" s="69">
        <v>5</v>
      </c>
      <c r="Y110" s="53" t="s">
        <v>154</v>
      </c>
      <c r="Z110" s="71">
        <v>418747.80586293689</v>
      </c>
      <c r="AA110" s="54">
        <f t="shared" si="7"/>
        <v>2093739</v>
      </c>
      <c r="AB110" s="70"/>
      <c r="AD110" s="51" t="s">
        <v>160</v>
      </c>
      <c r="AE110" s="69">
        <v>20</v>
      </c>
      <c r="AF110" s="53" t="s">
        <v>154</v>
      </c>
      <c r="AG110" s="71">
        <v>418747.80586293689</v>
      </c>
      <c r="AH110" s="54">
        <f t="shared" si="8"/>
        <v>8374956</v>
      </c>
      <c r="AI110" s="70"/>
      <c r="AK110" s="51" t="s">
        <v>160</v>
      </c>
      <c r="AL110" s="69">
        <v>20</v>
      </c>
      <c r="AM110" s="53" t="s">
        <v>154</v>
      </c>
      <c r="AN110" s="71">
        <v>418747.80586293689</v>
      </c>
      <c r="AO110" s="54">
        <f t="shared" si="9"/>
        <v>8374956</v>
      </c>
      <c r="AP110" s="70"/>
    </row>
    <row r="111" spans="2:42">
      <c r="B111" s="51"/>
      <c r="C111" s="69"/>
      <c r="D111" s="53" t="s">
        <v>49</v>
      </c>
      <c r="E111" s="71" t="s">
        <v>49</v>
      </c>
      <c r="F111" s="54">
        <v>0</v>
      </c>
      <c r="G111" s="70"/>
      <c r="I111" s="51"/>
      <c r="J111" s="69"/>
      <c r="K111" s="53" t="s">
        <v>49</v>
      </c>
      <c r="L111" s="71" t="s">
        <v>49</v>
      </c>
      <c r="M111" s="54">
        <v>0</v>
      </c>
      <c r="N111" s="70"/>
      <c r="P111" s="51"/>
      <c r="Q111" s="69"/>
      <c r="R111" s="53" t="s">
        <v>49</v>
      </c>
      <c r="S111" s="71" t="s">
        <v>49</v>
      </c>
      <c r="T111" s="54">
        <f t="shared" si="6"/>
        <v>0</v>
      </c>
      <c r="U111" s="70"/>
      <c r="W111" s="51"/>
      <c r="X111" s="69"/>
      <c r="Y111" s="53" t="s">
        <v>49</v>
      </c>
      <c r="Z111" s="71" t="s">
        <v>49</v>
      </c>
      <c r="AA111" s="54">
        <f t="shared" si="7"/>
        <v>0</v>
      </c>
      <c r="AB111" s="70"/>
      <c r="AD111" s="51"/>
      <c r="AE111" s="69"/>
      <c r="AF111" s="53" t="s">
        <v>49</v>
      </c>
      <c r="AG111" s="71" t="s">
        <v>49</v>
      </c>
      <c r="AH111" s="54">
        <f t="shared" si="8"/>
        <v>0</v>
      </c>
      <c r="AI111" s="70"/>
      <c r="AK111" s="51"/>
      <c r="AL111" s="69"/>
      <c r="AM111" s="53" t="s">
        <v>49</v>
      </c>
      <c r="AN111" s="71" t="s">
        <v>49</v>
      </c>
      <c r="AO111" s="54">
        <f t="shared" si="9"/>
        <v>0</v>
      </c>
      <c r="AP111" s="70"/>
    </row>
    <row r="112" spans="2:42">
      <c r="B112" s="51"/>
      <c r="C112" s="69"/>
      <c r="D112" s="53" t="s">
        <v>49</v>
      </c>
      <c r="E112" s="71" t="s">
        <v>49</v>
      </c>
      <c r="F112" s="54">
        <v>0</v>
      </c>
      <c r="G112" s="70"/>
      <c r="I112" s="51"/>
      <c r="J112" s="69"/>
      <c r="K112" s="53" t="s">
        <v>49</v>
      </c>
      <c r="L112" s="71" t="s">
        <v>49</v>
      </c>
      <c r="M112" s="54">
        <v>0</v>
      </c>
      <c r="N112" s="70"/>
      <c r="P112" s="51"/>
      <c r="Q112" s="69"/>
      <c r="R112" s="53" t="s">
        <v>49</v>
      </c>
      <c r="S112" s="71" t="s">
        <v>49</v>
      </c>
      <c r="T112" s="54">
        <f t="shared" si="6"/>
        <v>0</v>
      </c>
      <c r="U112" s="70"/>
      <c r="W112" s="51"/>
      <c r="X112" s="69"/>
      <c r="Y112" s="53" t="s">
        <v>49</v>
      </c>
      <c r="Z112" s="71" t="s">
        <v>49</v>
      </c>
      <c r="AA112" s="54">
        <f t="shared" si="7"/>
        <v>0</v>
      </c>
      <c r="AB112" s="70"/>
      <c r="AD112" s="51"/>
      <c r="AE112" s="69"/>
      <c r="AF112" s="53" t="s">
        <v>49</v>
      </c>
      <c r="AG112" s="71" t="s">
        <v>49</v>
      </c>
      <c r="AH112" s="54">
        <f t="shared" si="8"/>
        <v>0</v>
      </c>
      <c r="AI112" s="70"/>
      <c r="AK112" s="51"/>
      <c r="AL112" s="69"/>
      <c r="AM112" s="53" t="s">
        <v>49</v>
      </c>
      <c r="AN112" s="71" t="s">
        <v>49</v>
      </c>
      <c r="AO112" s="54">
        <f t="shared" si="9"/>
        <v>0</v>
      </c>
      <c r="AP112" s="70"/>
    </row>
    <row r="113" spans="2:42">
      <c r="B113" s="56"/>
      <c r="C113" s="72"/>
      <c r="D113" s="49" t="s">
        <v>49</v>
      </c>
      <c r="E113" s="58" t="s">
        <v>49</v>
      </c>
      <c r="F113" s="73">
        <v>0</v>
      </c>
      <c r="G113" s="59"/>
      <c r="I113" s="56"/>
      <c r="J113" s="72"/>
      <c r="K113" s="49" t="s">
        <v>49</v>
      </c>
      <c r="L113" s="58" t="s">
        <v>49</v>
      </c>
      <c r="M113" s="73">
        <v>0</v>
      </c>
      <c r="N113" s="59"/>
      <c r="P113" s="56"/>
      <c r="Q113" s="72"/>
      <c r="R113" s="49" t="s">
        <v>49</v>
      </c>
      <c r="S113" s="58" t="s">
        <v>49</v>
      </c>
      <c r="T113" s="73">
        <f t="shared" si="6"/>
        <v>0</v>
      </c>
      <c r="U113" s="59"/>
      <c r="W113" s="56"/>
      <c r="X113" s="72"/>
      <c r="Y113" s="49" t="s">
        <v>49</v>
      </c>
      <c r="Z113" s="58" t="s">
        <v>49</v>
      </c>
      <c r="AA113" s="73">
        <f t="shared" si="7"/>
        <v>0</v>
      </c>
      <c r="AB113" s="59"/>
      <c r="AD113" s="56"/>
      <c r="AE113" s="72"/>
      <c r="AF113" s="49" t="s">
        <v>49</v>
      </c>
      <c r="AG113" s="58" t="s">
        <v>49</v>
      </c>
      <c r="AH113" s="73">
        <f t="shared" si="8"/>
        <v>0</v>
      </c>
      <c r="AI113" s="59"/>
      <c r="AK113" s="56"/>
      <c r="AL113" s="72"/>
      <c r="AM113" s="49" t="s">
        <v>49</v>
      </c>
      <c r="AN113" s="58" t="s">
        <v>49</v>
      </c>
      <c r="AO113" s="73">
        <f t="shared" si="9"/>
        <v>0</v>
      </c>
      <c r="AP113" s="59"/>
    </row>
    <row r="114" spans="2:42" ht="13" thickBot="1">
      <c r="B114" s="74" t="s">
        <v>162</v>
      </c>
      <c r="C114" s="75"/>
      <c r="D114" s="76"/>
      <c r="E114" s="76"/>
      <c r="F114" s="77"/>
      <c r="G114" s="64">
        <v>6281674</v>
      </c>
      <c r="I114" s="74" t="s">
        <v>162</v>
      </c>
      <c r="J114" s="75"/>
      <c r="K114" s="76"/>
      <c r="L114" s="76"/>
      <c r="M114" s="77"/>
      <c r="N114" s="64">
        <v>7631674</v>
      </c>
      <c r="P114" s="74" t="s">
        <v>162</v>
      </c>
      <c r="Q114" s="75"/>
      <c r="R114" s="76"/>
      <c r="S114" s="76"/>
      <c r="T114" s="77"/>
      <c r="U114" s="64">
        <f>SUM(T104:T113)</f>
        <v>7631674</v>
      </c>
      <c r="W114" s="74" t="s">
        <v>162</v>
      </c>
      <c r="X114" s="75"/>
      <c r="Y114" s="76"/>
      <c r="Z114" s="76"/>
      <c r="AA114" s="77"/>
      <c r="AB114" s="64">
        <f>SUM(AA104:AA113)</f>
        <v>13169607</v>
      </c>
      <c r="AD114" s="74" t="s">
        <v>162</v>
      </c>
      <c r="AE114" s="75"/>
      <c r="AF114" s="76"/>
      <c r="AG114" s="76"/>
      <c r="AH114" s="77"/>
      <c r="AI114" s="64">
        <f>SUM(AH104:AH113)</f>
        <v>30526692</v>
      </c>
      <c r="AK114" s="74" t="s">
        <v>162</v>
      </c>
      <c r="AL114" s="75"/>
      <c r="AM114" s="76"/>
      <c r="AN114" s="76"/>
      <c r="AO114" s="77"/>
      <c r="AP114" s="64">
        <f>SUM(AO104:AO113)</f>
        <v>30526692</v>
      </c>
    </row>
    <row r="115" spans="2:42" ht="13" thickBot="1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66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</row>
    <row r="116" spans="2:42">
      <c r="B116" s="44" t="s">
        <v>163</v>
      </c>
      <c r="C116" s="67"/>
      <c r="D116" s="45"/>
      <c r="E116" s="45"/>
      <c r="F116" s="45"/>
      <c r="G116" s="46"/>
      <c r="I116" s="44" t="s">
        <v>163</v>
      </c>
      <c r="J116" s="67"/>
      <c r="K116" s="45"/>
      <c r="L116" s="45"/>
      <c r="M116" s="45"/>
      <c r="N116" s="46"/>
      <c r="P116" s="44" t="s">
        <v>163</v>
      </c>
      <c r="Q116" s="67"/>
      <c r="R116" s="45"/>
      <c r="S116" s="45"/>
      <c r="T116" s="45"/>
      <c r="U116" s="46"/>
      <c r="W116" s="44" t="s">
        <v>163</v>
      </c>
      <c r="X116" s="67"/>
      <c r="Y116" s="45"/>
      <c r="Z116" s="45"/>
      <c r="AA116" s="45"/>
      <c r="AB116" s="46"/>
      <c r="AD116" s="44" t="s">
        <v>163</v>
      </c>
      <c r="AE116" s="67"/>
      <c r="AF116" s="45"/>
      <c r="AG116" s="45"/>
      <c r="AH116" s="45"/>
      <c r="AI116" s="46"/>
      <c r="AK116" s="44" t="s">
        <v>163</v>
      </c>
      <c r="AL116" s="67"/>
      <c r="AM116" s="45"/>
      <c r="AN116" s="45"/>
      <c r="AO116" s="45"/>
      <c r="AP116" s="46"/>
    </row>
    <row r="117" spans="2:42">
      <c r="B117" s="47" t="s">
        <v>150</v>
      </c>
      <c r="C117" s="68" t="s">
        <v>151</v>
      </c>
      <c r="D117" s="49" t="s">
        <v>72</v>
      </c>
      <c r="E117" s="49" t="s">
        <v>152</v>
      </c>
      <c r="F117" s="49" t="s">
        <v>74</v>
      </c>
      <c r="G117" s="50" t="s">
        <v>75</v>
      </c>
      <c r="I117" s="47" t="s">
        <v>150</v>
      </c>
      <c r="J117" s="68" t="s">
        <v>151</v>
      </c>
      <c r="K117" s="49" t="s">
        <v>72</v>
      </c>
      <c r="L117" s="49" t="s">
        <v>152</v>
      </c>
      <c r="M117" s="49" t="s">
        <v>74</v>
      </c>
      <c r="N117" s="50" t="s">
        <v>75</v>
      </c>
      <c r="P117" s="47" t="s">
        <v>150</v>
      </c>
      <c r="Q117" s="68" t="s">
        <v>151</v>
      </c>
      <c r="R117" s="49" t="s">
        <v>72</v>
      </c>
      <c r="S117" s="49" t="s">
        <v>152</v>
      </c>
      <c r="T117" s="49" t="s">
        <v>74</v>
      </c>
      <c r="U117" s="50" t="s">
        <v>75</v>
      </c>
      <c r="W117" s="47" t="s">
        <v>150</v>
      </c>
      <c r="X117" s="68" t="s">
        <v>151</v>
      </c>
      <c r="Y117" s="49" t="s">
        <v>72</v>
      </c>
      <c r="Z117" s="49" t="s">
        <v>152</v>
      </c>
      <c r="AA117" s="49" t="s">
        <v>74</v>
      </c>
      <c r="AB117" s="50" t="s">
        <v>75</v>
      </c>
      <c r="AD117" s="47" t="s">
        <v>150</v>
      </c>
      <c r="AE117" s="68" t="s">
        <v>151</v>
      </c>
      <c r="AF117" s="49" t="s">
        <v>72</v>
      </c>
      <c r="AG117" s="49" t="s">
        <v>152</v>
      </c>
      <c r="AH117" s="49" t="s">
        <v>74</v>
      </c>
      <c r="AI117" s="50" t="s">
        <v>75</v>
      </c>
      <c r="AK117" s="47" t="s">
        <v>150</v>
      </c>
      <c r="AL117" s="68" t="s">
        <v>151</v>
      </c>
      <c r="AM117" s="49" t="s">
        <v>72</v>
      </c>
      <c r="AN117" s="49" t="s">
        <v>152</v>
      </c>
      <c r="AO117" s="49" t="s">
        <v>74</v>
      </c>
      <c r="AP117" s="50" t="s">
        <v>75</v>
      </c>
    </row>
    <row r="118" spans="2:42">
      <c r="B118" s="51"/>
      <c r="C118" s="69"/>
      <c r="D118" s="53"/>
      <c r="E118" s="54"/>
      <c r="F118" s="54"/>
      <c r="G118" s="70"/>
      <c r="I118" s="51"/>
      <c r="J118" s="69"/>
      <c r="K118" s="53"/>
      <c r="L118" s="54"/>
      <c r="M118" s="54"/>
      <c r="N118" s="70"/>
      <c r="P118" s="51"/>
      <c r="Q118" s="69"/>
      <c r="R118" s="53"/>
      <c r="S118" s="54"/>
      <c r="T118" s="54"/>
      <c r="U118" s="70"/>
      <c r="W118" s="51"/>
      <c r="X118" s="69"/>
      <c r="Y118" s="53"/>
      <c r="Z118" s="54"/>
      <c r="AA118" s="54"/>
      <c r="AB118" s="70"/>
      <c r="AD118" s="51"/>
      <c r="AE118" s="69"/>
      <c r="AF118" s="53"/>
      <c r="AG118" s="54"/>
      <c r="AH118" s="54"/>
      <c r="AI118" s="70"/>
      <c r="AK118" s="51"/>
      <c r="AL118" s="69"/>
      <c r="AM118" s="53"/>
      <c r="AN118" s="54"/>
      <c r="AO118" s="54"/>
      <c r="AP118" s="70"/>
    </row>
    <row r="119" spans="2:42">
      <c r="B119" s="51"/>
      <c r="C119" s="69"/>
      <c r="D119" s="53" t="s">
        <v>49</v>
      </c>
      <c r="E119" s="54" t="s">
        <v>49</v>
      </c>
      <c r="F119" s="54">
        <v>0</v>
      </c>
      <c r="G119" s="70"/>
      <c r="I119" s="51"/>
      <c r="J119" s="69"/>
      <c r="K119" s="53" t="s">
        <v>49</v>
      </c>
      <c r="L119" s="54" t="s">
        <v>49</v>
      </c>
      <c r="M119" s="54">
        <v>0</v>
      </c>
      <c r="N119" s="70"/>
      <c r="P119" s="51"/>
      <c r="Q119" s="69"/>
      <c r="R119" s="53" t="s">
        <v>49</v>
      </c>
      <c r="S119" s="54" t="s">
        <v>49</v>
      </c>
      <c r="T119" s="54">
        <f t="shared" ref="T119:T129" si="10">IF(S119&lt;&gt;"",ROUND(Q119*S119,0),0)</f>
        <v>0</v>
      </c>
      <c r="U119" s="70"/>
      <c r="W119" s="51"/>
      <c r="X119" s="69"/>
      <c r="Y119" s="53" t="s">
        <v>49</v>
      </c>
      <c r="Z119" s="54" t="s">
        <v>49</v>
      </c>
      <c r="AA119" s="54">
        <f t="shared" ref="AA119:AA129" si="11">IF(Z119&lt;&gt;"",ROUND(X119*Z119,0),0)</f>
        <v>0</v>
      </c>
      <c r="AB119" s="70"/>
      <c r="AD119" s="51"/>
      <c r="AE119" s="69"/>
      <c r="AF119" s="53" t="s">
        <v>49</v>
      </c>
      <c r="AG119" s="54" t="s">
        <v>49</v>
      </c>
      <c r="AH119" s="54">
        <f t="shared" ref="AH119:AH129" si="12">IF(AG119&lt;&gt;"",ROUND(AE119*AG119,0),0)</f>
        <v>0</v>
      </c>
      <c r="AI119" s="70"/>
      <c r="AK119" s="51"/>
      <c r="AL119" s="69"/>
      <c r="AM119" s="53" t="s">
        <v>49</v>
      </c>
      <c r="AN119" s="54" t="s">
        <v>49</v>
      </c>
      <c r="AO119" s="54">
        <f t="shared" ref="AO119:AO129" si="13">IF(AN119&lt;&gt;"",ROUND(AL119*AN119,0),0)</f>
        <v>0</v>
      </c>
      <c r="AP119" s="70"/>
    </row>
    <row r="120" spans="2:42">
      <c r="B120" s="51"/>
      <c r="C120" s="69"/>
      <c r="D120" s="53" t="s">
        <v>49</v>
      </c>
      <c r="E120" s="54" t="s">
        <v>49</v>
      </c>
      <c r="F120" s="54">
        <v>0</v>
      </c>
      <c r="G120" s="70"/>
      <c r="I120" s="51"/>
      <c r="J120" s="69"/>
      <c r="K120" s="53" t="s">
        <v>49</v>
      </c>
      <c r="L120" s="54" t="s">
        <v>49</v>
      </c>
      <c r="M120" s="54">
        <v>0</v>
      </c>
      <c r="N120" s="70"/>
      <c r="P120" s="51"/>
      <c r="Q120" s="69"/>
      <c r="R120" s="53" t="s">
        <v>49</v>
      </c>
      <c r="S120" s="54" t="s">
        <v>49</v>
      </c>
      <c r="T120" s="54">
        <f t="shared" si="10"/>
        <v>0</v>
      </c>
      <c r="U120" s="70"/>
      <c r="W120" s="51"/>
      <c r="X120" s="69"/>
      <c r="Y120" s="53" t="s">
        <v>49</v>
      </c>
      <c r="Z120" s="54" t="s">
        <v>49</v>
      </c>
      <c r="AA120" s="54">
        <f t="shared" si="11"/>
        <v>0</v>
      </c>
      <c r="AB120" s="70"/>
      <c r="AD120" s="51"/>
      <c r="AE120" s="69"/>
      <c r="AF120" s="53" t="s">
        <v>49</v>
      </c>
      <c r="AG120" s="54" t="s">
        <v>49</v>
      </c>
      <c r="AH120" s="54">
        <f t="shared" si="12"/>
        <v>0</v>
      </c>
      <c r="AI120" s="70"/>
      <c r="AK120" s="51"/>
      <c r="AL120" s="69"/>
      <c r="AM120" s="53" t="s">
        <v>49</v>
      </c>
      <c r="AN120" s="54" t="s">
        <v>49</v>
      </c>
      <c r="AO120" s="54">
        <f t="shared" si="13"/>
        <v>0</v>
      </c>
      <c r="AP120" s="70"/>
    </row>
    <row r="121" spans="2:42">
      <c r="B121" s="51"/>
      <c r="C121" s="69"/>
      <c r="D121" s="53" t="s">
        <v>49</v>
      </c>
      <c r="E121" s="54" t="s">
        <v>49</v>
      </c>
      <c r="F121" s="54">
        <v>0</v>
      </c>
      <c r="G121" s="70"/>
      <c r="I121" s="51"/>
      <c r="J121" s="69"/>
      <c r="K121" s="53" t="s">
        <v>49</v>
      </c>
      <c r="L121" s="54" t="s">
        <v>49</v>
      </c>
      <c r="M121" s="54">
        <v>0</v>
      </c>
      <c r="N121" s="70"/>
      <c r="P121" s="51"/>
      <c r="Q121" s="69"/>
      <c r="R121" s="53" t="s">
        <v>49</v>
      </c>
      <c r="S121" s="54" t="s">
        <v>49</v>
      </c>
      <c r="T121" s="54">
        <f t="shared" si="10"/>
        <v>0</v>
      </c>
      <c r="U121" s="70"/>
      <c r="W121" s="51"/>
      <c r="X121" s="69"/>
      <c r="Y121" s="53" t="s">
        <v>49</v>
      </c>
      <c r="Z121" s="54" t="s">
        <v>49</v>
      </c>
      <c r="AA121" s="54">
        <f t="shared" si="11"/>
        <v>0</v>
      </c>
      <c r="AB121" s="70"/>
      <c r="AD121" s="51"/>
      <c r="AE121" s="69"/>
      <c r="AF121" s="53" t="s">
        <v>49</v>
      </c>
      <c r="AG121" s="54" t="s">
        <v>49</v>
      </c>
      <c r="AH121" s="54">
        <f t="shared" si="12"/>
        <v>0</v>
      </c>
      <c r="AI121" s="70"/>
      <c r="AK121" s="51"/>
      <c r="AL121" s="69"/>
      <c r="AM121" s="53" t="s">
        <v>49</v>
      </c>
      <c r="AN121" s="54" t="s">
        <v>49</v>
      </c>
      <c r="AO121" s="54">
        <f t="shared" si="13"/>
        <v>0</v>
      </c>
      <c r="AP121" s="70"/>
    </row>
    <row r="122" spans="2:42">
      <c r="B122" s="51"/>
      <c r="C122" s="69"/>
      <c r="D122" s="53" t="s">
        <v>49</v>
      </c>
      <c r="E122" s="54" t="s">
        <v>49</v>
      </c>
      <c r="F122" s="54">
        <v>0</v>
      </c>
      <c r="G122" s="70"/>
      <c r="I122" s="51"/>
      <c r="J122" s="69"/>
      <c r="K122" s="53" t="s">
        <v>49</v>
      </c>
      <c r="L122" s="54" t="s">
        <v>49</v>
      </c>
      <c r="M122" s="54">
        <v>0</v>
      </c>
      <c r="N122" s="70"/>
      <c r="P122" s="51"/>
      <c r="Q122" s="69"/>
      <c r="R122" s="53" t="s">
        <v>49</v>
      </c>
      <c r="S122" s="54" t="s">
        <v>49</v>
      </c>
      <c r="T122" s="54">
        <f t="shared" si="10"/>
        <v>0</v>
      </c>
      <c r="U122" s="70"/>
      <c r="W122" s="51"/>
      <c r="X122" s="69"/>
      <c r="Y122" s="53" t="s">
        <v>49</v>
      </c>
      <c r="Z122" s="54" t="s">
        <v>49</v>
      </c>
      <c r="AA122" s="54">
        <f t="shared" si="11"/>
        <v>0</v>
      </c>
      <c r="AB122" s="70"/>
      <c r="AD122" s="51"/>
      <c r="AE122" s="69"/>
      <c r="AF122" s="53" t="s">
        <v>49</v>
      </c>
      <c r="AG122" s="54" t="s">
        <v>49</v>
      </c>
      <c r="AH122" s="54">
        <f t="shared" si="12"/>
        <v>0</v>
      </c>
      <c r="AI122" s="70"/>
      <c r="AK122" s="51"/>
      <c r="AL122" s="69"/>
      <c r="AM122" s="53" t="s">
        <v>49</v>
      </c>
      <c r="AN122" s="54" t="s">
        <v>49</v>
      </c>
      <c r="AO122" s="54">
        <f t="shared" si="13"/>
        <v>0</v>
      </c>
      <c r="AP122" s="70"/>
    </row>
    <row r="123" spans="2:42">
      <c r="B123" s="51"/>
      <c r="C123" s="69"/>
      <c r="D123" s="53" t="s">
        <v>49</v>
      </c>
      <c r="E123" s="54" t="s">
        <v>49</v>
      </c>
      <c r="F123" s="54">
        <v>0</v>
      </c>
      <c r="G123" s="70"/>
      <c r="I123" s="51"/>
      <c r="J123" s="69"/>
      <c r="K123" s="53" t="s">
        <v>49</v>
      </c>
      <c r="L123" s="54" t="s">
        <v>49</v>
      </c>
      <c r="M123" s="54">
        <v>0</v>
      </c>
      <c r="N123" s="70"/>
      <c r="P123" s="51"/>
      <c r="Q123" s="69"/>
      <c r="R123" s="53" t="s">
        <v>49</v>
      </c>
      <c r="S123" s="54" t="s">
        <v>49</v>
      </c>
      <c r="T123" s="54">
        <f t="shared" si="10"/>
        <v>0</v>
      </c>
      <c r="U123" s="70"/>
      <c r="W123" s="51"/>
      <c r="X123" s="69"/>
      <c r="Y123" s="53" t="s">
        <v>49</v>
      </c>
      <c r="Z123" s="54" t="s">
        <v>49</v>
      </c>
      <c r="AA123" s="54">
        <f t="shared" si="11"/>
        <v>0</v>
      </c>
      <c r="AB123" s="70"/>
      <c r="AD123" s="51"/>
      <c r="AE123" s="69"/>
      <c r="AF123" s="53" t="s">
        <v>49</v>
      </c>
      <c r="AG123" s="54" t="s">
        <v>49</v>
      </c>
      <c r="AH123" s="54">
        <f t="shared" si="12"/>
        <v>0</v>
      </c>
      <c r="AI123" s="70"/>
      <c r="AK123" s="51"/>
      <c r="AL123" s="69"/>
      <c r="AM123" s="53" t="s">
        <v>49</v>
      </c>
      <c r="AN123" s="54" t="s">
        <v>49</v>
      </c>
      <c r="AO123" s="54">
        <f t="shared" si="13"/>
        <v>0</v>
      </c>
      <c r="AP123" s="70"/>
    </row>
    <row r="124" spans="2:42">
      <c r="B124" s="51"/>
      <c r="C124" s="69"/>
      <c r="D124" s="53" t="s">
        <v>49</v>
      </c>
      <c r="E124" s="54" t="s">
        <v>49</v>
      </c>
      <c r="F124" s="54">
        <v>0</v>
      </c>
      <c r="G124" s="70"/>
      <c r="I124" s="51"/>
      <c r="J124" s="69"/>
      <c r="K124" s="53" t="s">
        <v>49</v>
      </c>
      <c r="L124" s="54" t="s">
        <v>49</v>
      </c>
      <c r="M124" s="54">
        <v>0</v>
      </c>
      <c r="N124" s="70"/>
      <c r="P124" s="51"/>
      <c r="Q124" s="69"/>
      <c r="R124" s="53" t="s">
        <v>49</v>
      </c>
      <c r="S124" s="54" t="s">
        <v>49</v>
      </c>
      <c r="T124" s="54">
        <f t="shared" si="10"/>
        <v>0</v>
      </c>
      <c r="U124" s="70"/>
      <c r="W124" s="51"/>
      <c r="X124" s="69"/>
      <c r="Y124" s="53" t="s">
        <v>49</v>
      </c>
      <c r="Z124" s="54" t="s">
        <v>49</v>
      </c>
      <c r="AA124" s="54">
        <f t="shared" si="11"/>
        <v>0</v>
      </c>
      <c r="AB124" s="70"/>
      <c r="AD124" s="51"/>
      <c r="AE124" s="69"/>
      <c r="AF124" s="53" t="s">
        <v>49</v>
      </c>
      <c r="AG124" s="54" t="s">
        <v>49</v>
      </c>
      <c r="AH124" s="54">
        <f t="shared" si="12"/>
        <v>0</v>
      </c>
      <c r="AI124" s="70"/>
      <c r="AK124" s="51"/>
      <c r="AL124" s="69"/>
      <c r="AM124" s="53" t="s">
        <v>49</v>
      </c>
      <c r="AN124" s="54" t="s">
        <v>49</v>
      </c>
      <c r="AO124" s="54">
        <f t="shared" si="13"/>
        <v>0</v>
      </c>
      <c r="AP124" s="70"/>
    </row>
    <row r="125" spans="2:42">
      <c r="B125" s="51"/>
      <c r="C125" s="69"/>
      <c r="D125" s="53" t="s">
        <v>49</v>
      </c>
      <c r="E125" s="54" t="s">
        <v>49</v>
      </c>
      <c r="F125" s="54">
        <v>0</v>
      </c>
      <c r="G125" s="70"/>
      <c r="I125" s="51"/>
      <c r="J125" s="69"/>
      <c r="K125" s="53" t="s">
        <v>49</v>
      </c>
      <c r="L125" s="54" t="s">
        <v>49</v>
      </c>
      <c r="M125" s="54">
        <v>0</v>
      </c>
      <c r="N125" s="70"/>
      <c r="P125" s="51"/>
      <c r="Q125" s="69"/>
      <c r="R125" s="53" t="s">
        <v>49</v>
      </c>
      <c r="S125" s="54" t="s">
        <v>49</v>
      </c>
      <c r="T125" s="54">
        <f t="shared" si="10"/>
        <v>0</v>
      </c>
      <c r="U125" s="70"/>
      <c r="W125" s="51"/>
      <c r="X125" s="69"/>
      <c r="Y125" s="53" t="s">
        <v>49</v>
      </c>
      <c r="Z125" s="54" t="s">
        <v>49</v>
      </c>
      <c r="AA125" s="54">
        <f t="shared" si="11"/>
        <v>0</v>
      </c>
      <c r="AB125" s="70"/>
      <c r="AD125" s="51"/>
      <c r="AE125" s="69"/>
      <c r="AF125" s="53" t="s">
        <v>49</v>
      </c>
      <c r="AG125" s="54" t="s">
        <v>49</v>
      </c>
      <c r="AH125" s="54">
        <f t="shared" si="12"/>
        <v>0</v>
      </c>
      <c r="AI125" s="70"/>
      <c r="AK125" s="51"/>
      <c r="AL125" s="69"/>
      <c r="AM125" s="53" t="s">
        <v>49</v>
      </c>
      <c r="AN125" s="54" t="s">
        <v>49</v>
      </c>
      <c r="AO125" s="54">
        <f t="shared" si="13"/>
        <v>0</v>
      </c>
      <c r="AP125" s="70"/>
    </row>
    <row r="126" spans="2:42">
      <c r="B126" s="51"/>
      <c r="C126" s="69"/>
      <c r="D126" s="53" t="s">
        <v>49</v>
      </c>
      <c r="E126" s="54" t="s">
        <v>49</v>
      </c>
      <c r="F126" s="54">
        <v>0</v>
      </c>
      <c r="G126" s="70"/>
      <c r="I126" s="51"/>
      <c r="J126" s="69"/>
      <c r="K126" s="53" t="s">
        <v>49</v>
      </c>
      <c r="L126" s="54" t="s">
        <v>49</v>
      </c>
      <c r="M126" s="54">
        <v>0</v>
      </c>
      <c r="N126" s="70"/>
      <c r="P126" s="51"/>
      <c r="Q126" s="69"/>
      <c r="R126" s="53" t="s">
        <v>49</v>
      </c>
      <c r="S126" s="54" t="s">
        <v>49</v>
      </c>
      <c r="T126" s="54">
        <f t="shared" si="10"/>
        <v>0</v>
      </c>
      <c r="U126" s="70"/>
      <c r="W126" s="51"/>
      <c r="X126" s="69"/>
      <c r="Y126" s="53" t="s">
        <v>49</v>
      </c>
      <c r="Z126" s="54" t="s">
        <v>49</v>
      </c>
      <c r="AA126" s="54">
        <f t="shared" si="11"/>
        <v>0</v>
      </c>
      <c r="AB126" s="70"/>
      <c r="AD126" s="51"/>
      <c r="AE126" s="69"/>
      <c r="AF126" s="53" t="s">
        <v>49</v>
      </c>
      <c r="AG126" s="54" t="s">
        <v>49</v>
      </c>
      <c r="AH126" s="54">
        <f t="shared" si="12"/>
        <v>0</v>
      </c>
      <c r="AI126" s="70"/>
      <c r="AK126" s="51"/>
      <c r="AL126" s="69"/>
      <c r="AM126" s="53" t="s">
        <v>49</v>
      </c>
      <c r="AN126" s="54" t="s">
        <v>49</v>
      </c>
      <c r="AO126" s="54">
        <f t="shared" si="13"/>
        <v>0</v>
      </c>
      <c r="AP126" s="70"/>
    </row>
    <row r="127" spans="2:42">
      <c r="B127" s="51"/>
      <c r="C127" s="69"/>
      <c r="D127" s="53" t="s">
        <v>49</v>
      </c>
      <c r="E127" s="54" t="s">
        <v>49</v>
      </c>
      <c r="F127" s="54">
        <v>0</v>
      </c>
      <c r="G127" s="70"/>
      <c r="I127" s="51"/>
      <c r="J127" s="69"/>
      <c r="K127" s="53" t="s">
        <v>49</v>
      </c>
      <c r="L127" s="54" t="s">
        <v>49</v>
      </c>
      <c r="M127" s="54">
        <v>0</v>
      </c>
      <c r="N127" s="70"/>
      <c r="P127" s="51"/>
      <c r="Q127" s="69"/>
      <c r="R127" s="53" t="s">
        <v>49</v>
      </c>
      <c r="S127" s="54" t="s">
        <v>49</v>
      </c>
      <c r="T127" s="54">
        <f t="shared" si="10"/>
        <v>0</v>
      </c>
      <c r="U127" s="70"/>
      <c r="W127" s="51"/>
      <c r="X127" s="69"/>
      <c r="Y127" s="53" t="s">
        <v>49</v>
      </c>
      <c r="Z127" s="54" t="s">
        <v>49</v>
      </c>
      <c r="AA127" s="54">
        <f t="shared" si="11"/>
        <v>0</v>
      </c>
      <c r="AB127" s="70"/>
      <c r="AD127" s="51"/>
      <c r="AE127" s="69"/>
      <c r="AF127" s="53" t="s">
        <v>49</v>
      </c>
      <c r="AG127" s="54" t="s">
        <v>49</v>
      </c>
      <c r="AH127" s="54">
        <f t="shared" si="12"/>
        <v>0</v>
      </c>
      <c r="AI127" s="70"/>
      <c r="AK127" s="51"/>
      <c r="AL127" s="69"/>
      <c r="AM127" s="53" t="s">
        <v>49</v>
      </c>
      <c r="AN127" s="54" t="s">
        <v>49</v>
      </c>
      <c r="AO127" s="54">
        <f t="shared" si="13"/>
        <v>0</v>
      </c>
      <c r="AP127" s="70"/>
    </row>
    <row r="128" spans="2:42">
      <c r="B128" s="51"/>
      <c r="C128" s="69"/>
      <c r="D128" s="53" t="s">
        <v>49</v>
      </c>
      <c r="E128" s="54" t="s">
        <v>49</v>
      </c>
      <c r="F128" s="54">
        <v>0</v>
      </c>
      <c r="G128" s="70"/>
      <c r="I128" s="51"/>
      <c r="J128" s="69"/>
      <c r="K128" s="53" t="s">
        <v>49</v>
      </c>
      <c r="L128" s="54" t="s">
        <v>49</v>
      </c>
      <c r="M128" s="54">
        <v>0</v>
      </c>
      <c r="N128" s="70"/>
      <c r="P128" s="51"/>
      <c r="Q128" s="69"/>
      <c r="R128" s="53" t="s">
        <v>49</v>
      </c>
      <c r="S128" s="54" t="s">
        <v>49</v>
      </c>
      <c r="T128" s="54">
        <f t="shared" si="10"/>
        <v>0</v>
      </c>
      <c r="U128" s="70"/>
      <c r="W128" s="51"/>
      <c r="X128" s="69"/>
      <c r="Y128" s="53" t="s">
        <v>49</v>
      </c>
      <c r="Z128" s="54" t="s">
        <v>49</v>
      </c>
      <c r="AA128" s="54">
        <f t="shared" si="11"/>
        <v>0</v>
      </c>
      <c r="AB128" s="70"/>
      <c r="AD128" s="51"/>
      <c r="AE128" s="69"/>
      <c r="AF128" s="53" t="s">
        <v>49</v>
      </c>
      <c r="AG128" s="54" t="s">
        <v>49</v>
      </c>
      <c r="AH128" s="54">
        <f t="shared" si="12"/>
        <v>0</v>
      </c>
      <c r="AI128" s="70"/>
      <c r="AK128" s="51"/>
      <c r="AL128" s="69"/>
      <c r="AM128" s="53" t="s">
        <v>49</v>
      </c>
      <c r="AN128" s="54" t="s">
        <v>49</v>
      </c>
      <c r="AO128" s="54">
        <f t="shared" si="13"/>
        <v>0</v>
      </c>
      <c r="AP128" s="70"/>
    </row>
    <row r="129" spans="2:42">
      <c r="B129" s="56"/>
      <c r="C129" s="72"/>
      <c r="D129" s="49" t="s">
        <v>49</v>
      </c>
      <c r="E129" s="73" t="s">
        <v>49</v>
      </c>
      <c r="F129" s="73">
        <v>0</v>
      </c>
      <c r="G129" s="59"/>
      <c r="I129" s="56"/>
      <c r="J129" s="72"/>
      <c r="K129" s="49" t="s">
        <v>49</v>
      </c>
      <c r="L129" s="73" t="s">
        <v>49</v>
      </c>
      <c r="M129" s="73">
        <v>0</v>
      </c>
      <c r="N129" s="59"/>
      <c r="P129" s="56"/>
      <c r="Q129" s="72"/>
      <c r="R129" s="49" t="s">
        <v>49</v>
      </c>
      <c r="S129" s="73" t="s">
        <v>49</v>
      </c>
      <c r="T129" s="73">
        <f t="shared" si="10"/>
        <v>0</v>
      </c>
      <c r="U129" s="59"/>
      <c r="W129" s="56"/>
      <c r="X129" s="72"/>
      <c r="Y129" s="49" t="s">
        <v>49</v>
      </c>
      <c r="Z129" s="73" t="s">
        <v>49</v>
      </c>
      <c r="AA129" s="73">
        <f t="shared" si="11"/>
        <v>0</v>
      </c>
      <c r="AB129" s="59"/>
      <c r="AD129" s="56"/>
      <c r="AE129" s="72"/>
      <c r="AF129" s="49" t="s">
        <v>49</v>
      </c>
      <c r="AG129" s="73" t="s">
        <v>49</v>
      </c>
      <c r="AH129" s="73">
        <f t="shared" si="12"/>
        <v>0</v>
      </c>
      <c r="AI129" s="59"/>
      <c r="AK129" s="56"/>
      <c r="AL129" s="72"/>
      <c r="AM129" s="49" t="s">
        <v>49</v>
      </c>
      <c r="AN129" s="73" t="s">
        <v>49</v>
      </c>
      <c r="AO129" s="73">
        <f t="shared" si="13"/>
        <v>0</v>
      </c>
      <c r="AP129" s="59"/>
    </row>
    <row r="130" spans="2:42" ht="13" thickBot="1">
      <c r="B130" s="74" t="s">
        <v>162</v>
      </c>
      <c r="C130" s="75"/>
      <c r="D130" s="76"/>
      <c r="E130" s="76"/>
      <c r="F130" s="77"/>
      <c r="G130" s="64">
        <v>0</v>
      </c>
      <c r="I130" s="74" t="s">
        <v>162</v>
      </c>
      <c r="J130" s="75"/>
      <c r="K130" s="76"/>
      <c r="L130" s="76"/>
      <c r="M130" s="77"/>
      <c r="N130" s="64">
        <v>0</v>
      </c>
      <c r="P130" s="74" t="s">
        <v>162</v>
      </c>
      <c r="Q130" s="75"/>
      <c r="R130" s="76"/>
      <c r="S130" s="76"/>
      <c r="T130" s="77"/>
      <c r="U130" s="64">
        <f>SUM(T118:T129)</f>
        <v>0</v>
      </c>
      <c r="W130" s="74" t="s">
        <v>162</v>
      </c>
      <c r="X130" s="75"/>
      <c r="Y130" s="76"/>
      <c r="Z130" s="76"/>
      <c r="AA130" s="77"/>
      <c r="AB130" s="64">
        <f>SUM(AA118:AA129)</f>
        <v>0</v>
      </c>
      <c r="AD130" s="74" t="s">
        <v>162</v>
      </c>
      <c r="AE130" s="75"/>
      <c r="AF130" s="76"/>
      <c r="AG130" s="76"/>
      <c r="AH130" s="77"/>
      <c r="AI130" s="64">
        <f>SUM(AH118:AH129)</f>
        <v>0</v>
      </c>
      <c r="AK130" s="74" t="s">
        <v>162</v>
      </c>
      <c r="AL130" s="75"/>
      <c r="AM130" s="76"/>
      <c r="AN130" s="76"/>
      <c r="AO130" s="77"/>
      <c r="AP130" s="64">
        <f>SUM(AO118:AO129)</f>
        <v>0</v>
      </c>
    </row>
    <row r="131" spans="2:42" ht="13" thickBot="1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81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</row>
    <row r="132" spans="2:42">
      <c r="B132" s="44" t="s">
        <v>174</v>
      </c>
      <c r="C132" s="67"/>
      <c r="D132" s="45"/>
      <c r="E132" s="45"/>
      <c r="F132" s="45"/>
      <c r="G132" s="46"/>
      <c r="I132" s="44" t="s">
        <v>174</v>
      </c>
      <c r="J132" s="67"/>
      <c r="K132" s="45"/>
      <c r="L132" s="45"/>
      <c r="M132" s="45"/>
      <c r="N132" s="46"/>
      <c r="P132" s="44" t="s">
        <v>174</v>
      </c>
      <c r="Q132" s="67"/>
      <c r="R132" s="45"/>
      <c r="S132" s="45"/>
      <c r="T132" s="45"/>
      <c r="U132" s="46"/>
      <c r="W132" s="44" t="s">
        <v>174</v>
      </c>
      <c r="X132" s="67"/>
      <c r="Y132" s="45"/>
      <c r="Z132" s="45"/>
      <c r="AA132" s="45"/>
      <c r="AB132" s="46"/>
      <c r="AD132" s="44" t="s">
        <v>174</v>
      </c>
      <c r="AE132" s="67"/>
      <c r="AF132" s="45"/>
      <c r="AG132" s="45"/>
      <c r="AH132" s="45"/>
      <c r="AI132" s="46"/>
      <c r="AK132" s="44" t="s">
        <v>174</v>
      </c>
      <c r="AL132" s="67"/>
      <c r="AM132" s="45"/>
      <c r="AN132" s="45"/>
      <c r="AO132" s="45"/>
      <c r="AP132" s="46"/>
    </row>
    <row r="133" spans="2:42">
      <c r="B133" s="47" t="s">
        <v>70</v>
      </c>
      <c r="C133" s="68" t="s">
        <v>175</v>
      </c>
      <c r="D133" s="49" t="s">
        <v>176</v>
      </c>
      <c r="E133" s="49" t="s">
        <v>151</v>
      </c>
      <c r="F133" s="49" t="s">
        <v>74</v>
      </c>
      <c r="G133" s="50" t="s">
        <v>75</v>
      </c>
      <c r="I133" s="47" t="s">
        <v>70</v>
      </c>
      <c r="J133" s="68" t="s">
        <v>175</v>
      </c>
      <c r="K133" s="49" t="s">
        <v>176</v>
      </c>
      <c r="L133" s="49" t="s">
        <v>151</v>
      </c>
      <c r="M133" s="49" t="s">
        <v>74</v>
      </c>
      <c r="N133" s="50" t="s">
        <v>75</v>
      </c>
      <c r="P133" s="47" t="s">
        <v>70</v>
      </c>
      <c r="Q133" s="68" t="s">
        <v>175</v>
      </c>
      <c r="R133" s="49" t="s">
        <v>176</v>
      </c>
      <c r="S133" s="49" t="s">
        <v>151</v>
      </c>
      <c r="T133" s="49" t="s">
        <v>74</v>
      </c>
      <c r="U133" s="50" t="s">
        <v>75</v>
      </c>
      <c r="W133" s="47" t="s">
        <v>70</v>
      </c>
      <c r="X133" s="68" t="s">
        <v>175</v>
      </c>
      <c r="Y133" s="49" t="s">
        <v>176</v>
      </c>
      <c r="Z133" s="49" t="s">
        <v>151</v>
      </c>
      <c r="AA133" s="49" t="s">
        <v>74</v>
      </c>
      <c r="AB133" s="50" t="s">
        <v>75</v>
      </c>
      <c r="AD133" s="47" t="s">
        <v>70</v>
      </c>
      <c r="AE133" s="68" t="s">
        <v>175</v>
      </c>
      <c r="AF133" s="49" t="s">
        <v>176</v>
      </c>
      <c r="AG133" s="49" t="s">
        <v>151</v>
      </c>
      <c r="AH133" s="49" t="s">
        <v>74</v>
      </c>
      <c r="AI133" s="50" t="s">
        <v>75</v>
      </c>
      <c r="AK133" s="47" t="s">
        <v>70</v>
      </c>
      <c r="AL133" s="68" t="s">
        <v>175</v>
      </c>
      <c r="AM133" s="49" t="s">
        <v>176</v>
      </c>
      <c r="AN133" s="49" t="s">
        <v>151</v>
      </c>
      <c r="AO133" s="49" t="s">
        <v>74</v>
      </c>
      <c r="AP133" s="50" t="s">
        <v>75</v>
      </c>
    </row>
    <row r="134" spans="2:42">
      <c r="B134" s="51" t="s">
        <v>177</v>
      </c>
      <c r="C134" s="96">
        <v>469811.57183333335</v>
      </c>
      <c r="D134" s="96"/>
      <c r="E134" s="83">
        <v>10</v>
      </c>
      <c r="F134" s="54">
        <v>4698116</v>
      </c>
      <c r="G134" s="70"/>
      <c r="I134" s="51" t="s">
        <v>177</v>
      </c>
      <c r="J134" s="96">
        <v>469811.57183333335</v>
      </c>
      <c r="K134" s="96"/>
      <c r="L134" s="83">
        <v>10</v>
      </c>
      <c r="M134" s="54">
        <v>4698116</v>
      </c>
      <c r="N134" s="70"/>
      <c r="P134" s="51" t="s">
        <v>177</v>
      </c>
      <c r="Q134" s="96">
        <v>469811.57183333335</v>
      </c>
      <c r="R134" s="96"/>
      <c r="S134" s="83">
        <v>10</v>
      </c>
      <c r="T134" s="54">
        <f t="shared" ref="T134:T143" si="14">IF(Q134&lt;&gt;"",ROUND((Q134+R134)*S134,0),0)</f>
        <v>4698116</v>
      </c>
      <c r="U134" s="70"/>
      <c r="W134" s="51" t="s">
        <v>177</v>
      </c>
      <c r="X134" s="96">
        <v>469811.57183333335</v>
      </c>
      <c r="Y134" s="96"/>
      <c r="Z134" s="83">
        <v>10</v>
      </c>
      <c r="AA134" s="54">
        <f t="shared" ref="AA134:AA143" si="15">IF(X134&lt;&gt;"",ROUND((X134+Y134)*Z134,0),0)</f>
        <v>4698116</v>
      </c>
      <c r="AB134" s="70"/>
      <c r="AD134" s="51" t="s">
        <v>177</v>
      </c>
      <c r="AE134" s="96">
        <v>469811.57183333335</v>
      </c>
      <c r="AF134" s="96"/>
      <c r="AG134" s="83">
        <v>20</v>
      </c>
      <c r="AH134" s="54">
        <f t="shared" ref="AH134:AH143" si="16">IF(AE134&lt;&gt;"",ROUND((AE134+AF134)*AG134,0),0)</f>
        <v>9396231</v>
      </c>
      <c r="AI134" s="70"/>
      <c r="AK134" s="51" t="s">
        <v>177</v>
      </c>
      <c r="AL134" s="96">
        <v>469811.57183333335</v>
      </c>
      <c r="AM134" s="96"/>
      <c r="AN134" s="83">
        <v>20</v>
      </c>
      <c r="AO134" s="54">
        <f t="shared" ref="AO134:AO143" si="17">IF(AL134&lt;&gt;"",ROUND((AL134+AM134)*AN134,0),0)</f>
        <v>9396231</v>
      </c>
      <c r="AP134" s="70"/>
    </row>
    <row r="135" spans="2:42">
      <c r="B135" s="51" t="s">
        <v>178</v>
      </c>
      <c r="C135" s="96">
        <v>665514.70799999998</v>
      </c>
      <c r="D135" s="97"/>
      <c r="E135" s="83">
        <v>10</v>
      </c>
      <c r="F135" s="54">
        <v>6655147</v>
      </c>
      <c r="G135" s="70"/>
      <c r="I135" s="51" t="s">
        <v>178</v>
      </c>
      <c r="J135" s="96">
        <v>665514.70799999998</v>
      </c>
      <c r="K135" s="97"/>
      <c r="L135" s="83">
        <v>10</v>
      </c>
      <c r="M135" s="54">
        <v>6655147</v>
      </c>
      <c r="N135" s="70"/>
      <c r="P135" s="51" t="s">
        <v>178</v>
      </c>
      <c r="Q135" s="96">
        <v>665514.70799999998</v>
      </c>
      <c r="R135" s="97"/>
      <c r="S135" s="83">
        <v>10</v>
      </c>
      <c r="T135" s="54">
        <f t="shared" si="14"/>
        <v>6655147</v>
      </c>
      <c r="U135" s="70"/>
      <c r="W135" s="51" t="s">
        <v>178</v>
      </c>
      <c r="X135" s="96">
        <v>665514.70799999998</v>
      </c>
      <c r="Y135" s="97"/>
      <c r="Z135" s="83">
        <v>10</v>
      </c>
      <c r="AA135" s="54">
        <f t="shared" si="15"/>
        <v>6655147</v>
      </c>
      <c r="AB135" s="70"/>
      <c r="AD135" s="51" t="s">
        <v>178</v>
      </c>
      <c r="AE135" s="96">
        <v>665514.70799999998</v>
      </c>
      <c r="AF135" s="97"/>
      <c r="AG135" s="83">
        <v>20</v>
      </c>
      <c r="AH135" s="54">
        <f t="shared" si="16"/>
        <v>13310294</v>
      </c>
      <c r="AI135" s="70"/>
      <c r="AK135" s="51" t="s">
        <v>178</v>
      </c>
      <c r="AL135" s="96">
        <v>665514.70799999998</v>
      </c>
      <c r="AM135" s="97"/>
      <c r="AN135" s="83">
        <v>20</v>
      </c>
      <c r="AO135" s="54">
        <f t="shared" si="17"/>
        <v>13310294</v>
      </c>
      <c r="AP135" s="70"/>
    </row>
    <row r="136" spans="2:42">
      <c r="B136" s="51" t="s">
        <v>179</v>
      </c>
      <c r="C136" s="96">
        <v>469811.57183333335</v>
      </c>
      <c r="D136" s="97"/>
      <c r="E136" s="83">
        <v>10</v>
      </c>
      <c r="F136" s="54">
        <v>4698116</v>
      </c>
      <c r="G136" s="70"/>
      <c r="I136" s="51" t="s">
        <v>179</v>
      </c>
      <c r="J136" s="96">
        <v>469811.57183333335</v>
      </c>
      <c r="K136" s="97"/>
      <c r="L136" s="83">
        <v>10</v>
      </c>
      <c r="M136" s="54">
        <v>4698116</v>
      </c>
      <c r="N136" s="70"/>
      <c r="P136" s="51" t="s">
        <v>179</v>
      </c>
      <c r="Q136" s="96">
        <v>469811.57183333335</v>
      </c>
      <c r="R136" s="97"/>
      <c r="S136" s="83">
        <v>10</v>
      </c>
      <c r="T136" s="54">
        <f t="shared" si="14"/>
        <v>4698116</v>
      </c>
      <c r="U136" s="70"/>
      <c r="W136" s="51" t="s">
        <v>179</v>
      </c>
      <c r="X136" s="96">
        <v>469811.57183333335</v>
      </c>
      <c r="Y136" s="97"/>
      <c r="Z136" s="83">
        <v>10</v>
      </c>
      <c r="AA136" s="54">
        <f t="shared" si="15"/>
        <v>4698116</v>
      </c>
      <c r="AB136" s="70"/>
      <c r="AD136" s="51" t="s">
        <v>179</v>
      </c>
      <c r="AE136" s="96">
        <v>469811.57183333335</v>
      </c>
      <c r="AF136" s="97"/>
      <c r="AG136" s="83">
        <v>20</v>
      </c>
      <c r="AH136" s="54">
        <f t="shared" si="16"/>
        <v>9396231</v>
      </c>
      <c r="AI136" s="70"/>
      <c r="AK136" s="51" t="s">
        <v>179</v>
      </c>
      <c r="AL136" s="96">
        <v>469811.57183333335</v>
      </c>
      <c r="AM136" s="97"/>
      <c r="AN136" s="83">
        <v>20</v>
      </c>
      <c r="AO136" s="54">
        <f t="shared" si="17"/>
        <v>9396231</v>
      </c>
      <c r="AP136" s="70"/>
    </row>
    <row r="137" spans="2:42">
      <c r="B137" s="51" t="s">
        <v>180</v>
      </c>
      <c r="C137" s="96">
        <v>176256.86783333335</v>
      </c>
      <c r="D137" s="97"/>
      <c r="E137" s="83">
        <v>10</v>
      </c>
      <c r="F137" s="54">
        <v>1762569</v>
      </c>
      <c r="G137" s="70"/>
      <c r="I137" s="51" t="s">
        <v>180</v>
      </c>
      <c r="J137" s="96">
        <v>176256.86783333335</v>
      </c>
      <c r="K137" s="97"/>
      <c r="L137" s="83">
        <v>10</v>
      </c>
      <c r="M137" s="54">
        <v>1762569</v>
      </c>
      <c r="N137" s="70"/>
      <c r="P137" s="51" t="s">
        <v>180</v>
      </c>
      <c r="Q137" s="96">
        <v>176256.86783333335</v>
      </c>
      <c r="R137" s="97"/>
      <c r="S137" s="83">
        <v>10</v>
      </c>
      <c r="T137" s="54">
        <f t="shared" si="14"/>
        <v>1762569</v>
      </c>
      <c r="U137" s="70"/>
      <c r="W137" s="51" t="s">
        <v>180</v>
      </c>
      <c r="X137" s="96">
        <v>176256.86783333335</v>
      </c>
      <c r="Y137" s="97"/>
      <c r="Z137" s="83">
        <v>10</v>
      </c>
      <c r="AA137" s="54">
        <f t="shared" si="15"/>
        <v>1762569</v>
      </c>
      <c r="AB137" s="70"/>
      <c r="AD137" s="51" t="s">
        <v>180</v>
      </c>
      <c r="AE137" s="96">
        <v>176256.86783333335</v>
      </c>
      <c r="AF137" s="97"/>
      <c r="AG137" s="83">
        <v>200</v>
      </c>
      <c r="AH137" s="54">
        <f t="shared" si="16"/>
        <v>35251374</v>
      </c>
      <c r="AI137" s="70"/>
      <c r="AK137" s="51" t="s">
        <v>180</v>
      </c>
      <c r="AL137" s="96">
        <v>176256.86783333335</v>
      </c>
      <c r="AM137" s="97"/>
      <c r="AN137" s="83">
        <v>200</v>
      </c>
      <c r="AO137" s="54">
        <f t="shared" si="17"/>
        <v>35251374</v>
      </c>
      <c r="AP137" s="70"/>
    </row>
    <row r="138" spans="2:42">
      <c r="B138" s="51" t="s">
        <v>181</v>
      </c>
      <c r="C138" s="96">
        <v>1448327.2521666668</v>
      </c>
      <c r="D138" s="97"/>
      <c r="E138" s="83">
        <v>5</v>
      </c>
      <c r="F138" s="54">
        <v>7241636</v>
      </c>
      <c r="G138" s="70"/>
      <c r="I138" s="51" t="s">
        <v>181</v>
      </c>
      <c r="J138" s="96">
        <v>1448327.2521666668</v>
      </c>
      <c r="K138" s="97"/>
      <c r="L138" s="83">
        <v>5</v>
      </c>
      <c r="M138" s="54">
        <v>7241636</v>
      </c>
      <c r="N138" s="70"/>
      <c r="P138" s="51" t="s">
        <v>181</v>
      </c>
      <c r="Q138" s="96">
        <v>1448327.2521666668</v>
      </c>
      <c r="R138" s="97"/>
      <c r="S138" s="83">
        <v>5</v>
      </c>
      <c r="T138" s="54">
        <f t="shared" si="14"/>
        <v>7241636</v>
      </c>
      <c r="U138" s="70"/>
      <c r="W138" s="51" t="s">
        <v>181</v>
      </c>
      <c r="X138" s="96">
        <v>1448327.2521666668</v>
      </c>
      <c r="Y138" s="97"/>
      <c r="Z138" s="83">
        <v>10</v>
      </c>
      <c r="AA138" s="54">
        <f t="shared" si="15"/>
        <v>14483273</v>
      </c>
      <c r="AB138" s="70"/>
      <c r="AD138" s="51" t="s">
        <v>181</v>
      </c>
      <c r="AE138" s="96">
        <v>1448327.2521666668</v>
      </c>
      <c r="AF138" s="97"/>
      <c r="AG138" s="83">
        <v>40</v>
      </c>
      <c r="AH138" s="54">
        <f t="shared" si="16"/>
        <v>57933090</v>
      </c>
      <c r="AI138" s="70"/>
      <c r="AK138" s="51" t="s">
        <v>181</v>
      </c>
      <c r="AL138" s="96">
        <v>1448327.2521666668</v>
      </c>
      <c r="AM138" s="97"/>
      <c r="AN138" s="83">
        <v>40</v>
      </c>
      <c r="AO138" s="54">
        <f t="shared" si="17"/>
        <v>57933090</v>
      </c>
      <c r="AP138" s="70"/>
    </row>
    <row r="139" spans="2:42">
      <c r="B139" s="51" t="s">
        <v>182</v>
      </c>
      <c r="C139" s="96">
        <v>567663.14016666659</v>
      </c>
      <c r="D139" s="97"/>
      <c r="E139" s="83">
        <v>5</v>
      </c>
      <c r="F139" s="54">
        <v>2838316</v>
      </c>
      <c r="G139" s="70"/>
      <c r="I139" s="51" t="s">
        <v>182</v>
      </c>
      <c r="J139" s="96">
        <v>567663.14016666659</v>
      </c>
      <c r="K139" s="97"/>
      <c r="L139" s="83">
        <v>5</v>
      </c>
      <c r="M139" s="54">
        <v>2838316</v>
      </c>
      <c r="N139" s="70"/>
      <c r="P139" s="51" t="s">
        <v>182</v>
      </c>
      <c r="Q139" s="96">
        <v>567663.14016666659</v>
      </c>
      <c r="R139" s="97"/>
      <c r="S139" s="83">
        <v>5</v>
      </c>
      <c r="T139" s="54">
        <f t="shared" si="14"/>
        <v>2838316</v>
      </c>
      <c r="U139" s="70"/>
      <c r="W139" s="51" t="s">
        <v>182</v>
      </c>
      <c r="X139" s="96">
        <v>567663.14016666659</v>
      </c>
      <c r="Y139" s="97"/>
      <c r="Z139" s="83">
        <v>10</v>
      </c>
      <c r="AA139" s="54">
        <f t="shared" si="15"/>
        <v>5676631</v>
      </c>
      <c r="AB139" s="70"/>
      <c r="AD139" s="51" t="s">
        <v>182</v>
      </c>
      <c r="AE139" s="96">
        <v>567663.14016666659</v>
      </c>
      <c r="AF139" s="97"/>
      <c r="AG139" s="83">
        <v>40</v>
      </c>
      <c r="AH139" s="54">
        <f t="shared" si="16"/>
        <v>22706526</v>
      </c>
      <c r="AI139" s="70"/>
      <c r="AK139" s="51" t="s">
        <v>182</v>
      </c>
      <c r="AL139" s="96">
        <v>567663.14016666659</v>
      </c>
      <c r="AM139" s="97"/>
      <c r="AN139" s="83">
        <v>40</v>
      </c>
      <c r="AO139" s="54">
        <f t="shared" si="17"/>
        <v>22706526</v>
      </c>
      <c r="AP139" s="70"/>
    </row>
    <row r="140" spans="2:42">
      <c r="B140" s="51" t="s">
        <v>183</v>
      </c>
      <c r="C140" s="96">
        <v>567663.14016666659</v>
      </c>
      <c r="D140" s="97"/>
      <c r="E140" s="83">
        <v>5</v>
      </c>
      <c r="F140" s="54">
        <v>2838316</v>
      </c>
      <c r="G140" s="70"/>
      <c r="I140" s="51" t="s">
        <v>183</v>
      </c>
      <c r="J140" s="96">
        <v>567663.14016666659</v>
      </c>
      <c r="K140" s="97"/>
      <c r="L140" s="83">
        <v>5</v>
      </c>
      <c r="M140" s="54">
        <v>2838316</v>
      </c>
      <c r="N140" s="70"/>
      <c r="P140" s="51" t="s">
        <v>183</v>
      </c>
      <c r="Q140" s="96">
        <v>567663.14016666659</v>
      </c>
      <c r="R140" s="97"/>
      <c r="S140" s="83">
        <v>5</v>
      </c>
      <c r="T140" s="54">
        <f t="shared" si="14"/>
        <v>2838316</v>
      </c>
      <c r="U140" s="70"/>
      <c r="W140" s="51" t="s">
        <v>183</v>
      </c>
      <c r="X140" s="96">
        <v>567663.14016666659</v>
      </c>
      <c r="Y140" s="97"/>
      <c r="Z140" s="83">
        <v>5</v>
      </c>
      <c r="AA140" s="54">
        <f t="shared" si="15"/>
        <v>2838316</v>
      </c>
      <c r="AB140" s="70"/>
      <c r="AD140" s="51" t="s">
        <v>183</v>
      </c>
      <c r="AE140" s="96">
        <v>567663.14016666659</v>
      </c>
      <c r="AF140" s="97"/>
      <c r="AG140" s="83">
        <v>5</v>
      </c>
      <c r="AH140" s="54">
        <f t="shared" si="16"/>
        <v>2838316</v>
      </c>
      <c r="AI140" s="70"/>
      <c r="AK140" s="51" t="s">
        <v>183</v>
      </c>
      <c r="AL140" s="96">
        <v>567663.14016666659</v>
      </c>
      <c r="AM140" s="97"/>
      <c r="AN140" s="83">
        <v>5</v>
      </c>
      <c r="AO140" s="54">
        <f t="shared" si="17"/>
        <v>2838316</v>
      </c>
      <c r="AP140" s="70"/>
    </row>
    <row r="141" spans="2:42">
      <c r="B141" s="51" t="s">
        <v>184</v>
      </c>
      <c r="C141" s="96">
        <v>665514.70799999998</v>
      </c>
      <c r="D141" s="97"/>
      <c r="E141" s="84">
        <v>2</v>
      </c>
      <c r="F141" s="54">
        <v>1331029</v>
      </c>
      <c r="G141" s="70"/>
      <c r="I141" s="51" t="s">
        <v>184</v>
      </c>
      <c r="J141" s="96">
        <v>665514.70799999998</v>
      </c>
      <c r="K141" s="97"/>
      <c r="L141" s="84">
        <v>5</v>
      </c>
      <c r="M141" s="54">
        <v>3327574</v>
      </c>
      <c r="N141" s="70"/>
      <c r="P141" s="51" t="s">
        <v>184</v>
      </c>
      <c r="Q141" s="96">
        <v>665514.70799999998</v>
      </c>
      <c r="R141" s="97"/>
      <c r="S141" s="84">
        <v>5</v>
      </c>
      <c r="T141" s="54">
        <f t="shared" si="14"/>
        <v>3327574</v>
      </c>
      <c r="U141" s="70"/>
      <c r="W141" s="51" t="s">
        <v>184</v>
      </c>
      <c r="X141" s="96">
        <v>665514.70799999998</v>
      </c>
      <c r="Y141" s="97"/>
      <c r="Z141" s="84">
        <v>5</v>
      </c>
      <c r="AA141" s="54">
        <f t="shared" si="15"/>
        <v>3327574</v>
      </c>
      <c r="AB141" s="70"/>
      <c r="AD141" s="51" t="s">
        <v>184</v>
      </c>
      <c r="AE141" s="96">
        <v>665514.70799999998</v>
      </c>
      <c r="AF141" s="97"/>
      <c r="AG141" s="84">
        <v>15</v>
      </c>
      <c r="AH141" s="54">
        <f t="shared" si="16"/>
        <v>9982721</v>
      </c>
      <c r="AI141" s="70"/>
      <c r="AK141" s="51" t="s">
        <v>184</v>
      </c>
      <c r="AL141" s="96">
        <v>665514.70799999998</v>
      </c>
      <c r="AM141" s="97"/>
      <c r="AN141" s="84">
        <v>15</v>
      </c>
      <c r="AO141" s="54">
        <f t="shared" si="17"/>
        <v>9982721</v>
      </c>
      <c r="AP141" s="70"/>
    </row>
    <row r="142" spans="2:42">
      <c r="B142" s="85"/>
      <c r="C142" s="82" t="s">
        <v>49</v>
      </c>
      <c r="D142" s="71"/>
      <c r="E142" s="86"/>
      <c r="F142" s="54">
        <v>0</v>
      </c>
      <c r="G142" s="70"/>
      <c r="I142" s="85"/>
      <c r="J142" s="82" t="s">
        <v>49</v>
      </c>
      <c r="K142" s="71"/>
      <c r="L142" s="86"/>
      <c r="M142" s="54">
        <v>0</v>
      </c>
      <c r="N142" s="70"/>
      <c r="P142" s="85"/>
      <c r="Q142" s="82" t="s">
        <v>49</v>
      </c>
      <c r="R142" s="71"/>
      <c r="S142" s="86"/>
      <c r="T142" s="54">
        <f t="shared" si="14"/>
        <v>0</v>
      </c>
      <c r="U142" s="70"/>
      <c r="W142" s="85"/>
      <c r="X142" s="82" t="s">
        <v>49</v>
      </c>
      <c r="Y142" s="71"/>
      <c r="Z142" s="86"/>
      <c r="AA142" s="54">
        <f t="shared" si="15"/>
        <v>0</v>
      </c>
      <c r="AB142" s="70"/>
      <c r="AD142" s="85"/>
      <c r="AE142" s="82" t="s">
        <v>49</v>
      </c>
      <c r="AF142" s="71"/>
      <c r="AG142" s="86"/>
      <c r="AH142" s="54">
        <f t="shared" si="16"/>
        <v>0</v>
      </c>
      <c r="AI142" s="70"/>
      <c r="AK142" s="85"/>
      <c r="AL142" s="82" t="s">
        <v>49</v>
      </c>
      <c r="AM142" s="71"/>
      <c r="AN142" s="86"/>
      <c r="AO142" s="54">
        <f t="shared" si="17"/>
        <v>0</v>
      </c>
      <c r="AP142" s="70"/>
    </row>
    <row r="143" spans="2:42">
      <c r="B143" s="56"/>
      <c r="C143" s="87" t="s">
        <v>49</v>
      </c>
      <c r="D143" s="58"/>
      <c r="E143" s="88"/>
      <c r="F143" s="73">
        <v>0</v>
      </c>
      <c r="G143" s="59"/>
      <c r="I143" s="56"/>
      <c r="J143" s="87" t="s">
        <v>49</v>
      </c>
      <c r="K143" s="58"/>
      <c r="L143" s="88"/>
      <c r="M143" s="73">
        <v>0</v>
      </c>
      <c r="N143" s="59"/>
      <c r="P143" s="56"/>
      <c r="Q143" s="87" t="s">
        <v>49</v>
      </c>
      <c r="R143" s="58"/>
      <c r="S143" s="88"/>
      <c r="T143" s="73">
        <f t="shared" si="14"/>
        <v>0</v>
      </c>
      <c r="U143" s="59"/>
      <c r="W143" s="56"/>
      <c r="X143" s="87" t="s">
        <v>49</v>
      </c>
      <c r="Y143" s="58"/>
      <c r="Z143" s="88"/>
      <c r="AA143" s="73">
        <f t="shared" si="15"/>
        <v>0</v>
      </c>
      <c r="AB143" s="59"/>
      <c r="AD143" s="56"/>
      <c r="AE143" s="87" t="s">
        <v>49</v>
      </c>
      <c r="AF143" s="58"/>
      <c r="AG143" s="88"/>
      <c r="AH143" s="73">
        <f t="shared" si="16"/>
        <v>0</v>
      </c>
      <c r="AI143" s="59"/>
      <c r="AK143" s="56"/>
      <c r="AL143" s="87" t="s">
        <v>49</v>
      </c>
      <c r="AM143" s="58"/>
      <c r="AN143" s="88"/>
      <c r="AO143" s="73">
        <f t="shared" si="17"/>
        <v>0</v>
      </c>
      <c r="AP143" s="59"/>
    </row>
    <row r="144" spans="2:42" ht="13" thickBot="1">
      <c r="B144" s="74" t="s">
        <v>185</v>
      </c>
      <c r="C144" s="76"/>
      <c r="D144" s="76"/>
      <c r="E144" s="76"/>
      <c r="F144" s="77"/>
      <c r="G144" s="64">
        <v>32063245</v>
      </c>
      <c r="I144" s="74" t="s">
        <v>185</v>
      </c>
      <c r="J144" s="76"/>
      <c r="K144" s="76"/>
      <c r="L144" s="76"/>
      <c r="M144" s="77"/>
      <c r="N144" s="64">
        <v>34059790</v>
      </c>
      <c r="P144" s="74" t="s">
        <v>185</v>
      </c>
      <c r="Q144" s="76"/>
      <c r="R144" s="76"/>
      <c r="S144" s="76"/>
      <c r="T144" s="77"/>
      <c r="U144" s="64">
        <f>SUM(T134:T143)</f>
        <v>34059790</v>
      </c>
      <c r="W144" s="74" t="s">
        <v>185</v>
      </c>
      <c r="X144" s="76"/>
      <c r="Y144" s="76"/>
      <c r="Z144" s="76"/>
      <c r="AA144" s="77"/>
      <c r="AB144" s="64">
        <f>SUM(AA134:AA143)</f>
        <v>44139742</v>
      </c>
      <c r="AD144" s="74" t="s">
        <v>185</v>
      </c>
      <c r="AE144" s="76"/>
      <c r="AF144" s="76"/>
      <c r="AG144" s="76"/>
      <c r="AH144" s="77"/>
      <c r="AI144" s="64">
        <f>SUM(AH134:AH143)</f>
        <v>160814783</v>
      </c>
      <c r="AK144" s="74" t="s">
        <v>185</v>
      </c>
      <c r="AL144" s="76"/>
      <c r="AM144" s="76"/>
      <c r="AN144" s="76"/>
      <c r="AO144" s="77"/>
      <c r="AP144" s="64">
        <f>SUM(AO134:AO143)</f>
        <v>160814783</v>
      </c>
    </row>
    <row r="145" spans="2:42" ht="13" thickBot="1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81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</row>
    <row r="146" spans="2:42" ht="13" thickBot="1">
      <c r="B146" s="65"/>
      <c r="C146" s="80"/>
      <c r="D146" s="89" t="s">
        <v>186</v>
      </c>
      <c r="E146" s="40"/>
      <c r="F146" s="41"/>
      <c r="G146" s="90">
        <v>171136995</v>
      </c>
      <c r="I146" s="65"/>
      <c r="J146" s="80"/>
      <c r="K146" s="89" t="s">
        <v>186</v>
      </c>
      <c r="L146" s="40"/>
      <c r="M146" s="41"/>
      <c r="N146" s="90">
        <v>182685913</v>
      </c>
      <c r="P146" s="65"/>
      <c r="Q146" s="80"/>
      <c r="R146" s="89" t="s">
        <v>186</v>
      </c>
      <c r="S146" s="40"/>
      <c r="T146" s="41"/>
      <c r="U146" s="90">
        <f>U100+U114+U130+U144</f>
        <v>305255913</v>
      </c>
      <c r="W146" s="65"/>
      <c r="X146" s="80"/>
      <c r="Y146" s="89" t="s">
        <v>186</v>
      </c>
      <c r="Z146" s="40"/>
      <c r="AA146" s="41"/>
      <c r="AB146" s="90">
        <f>AB100+AB114+AB130+AB144</f>
        <v>434484154</v>
      </c>
      <c r="AD146" s="65"/>
      <c r="AE146" s="80"/>
      <c r="AF146" s="89" t="s">
        <v>186</v>
      </c>
      <c r="AG146" s="40"/>
      <c r="AH146" s="41"/>
      <c r="AI146" s="90">
        <f>AI100+AI114+AI130+AI144</f>
        <v>706939365</v>
      </c>
      <c r="AK146" s="65"/>
      <c r="AL146" s="80"/>
      <c r="AM146" s="89" t="s">
        <v>186</v>
      </c>
      <c r="AN146" s="40"/>
      <c r="AO146" s="41"/>
      <c r="AP146" s="90">
        <f>AP100+AP114+AP130+AP144</f>
        <v>706939365</v>
      </c>
    </row>
    <row r="148" spans="2:42">
      <c r="F148" s="2" t="str">
        <f>+ERPC_DETALLE_COMPARATIVO_2021VF!$D$3</f>
        <v>Administración</v>
      </c>
      <c r="G148" s="139">
        <f>+G146*A</f>
        <v>17113699.5</v>
      </c>
      <c r="M148" s="2" t="str">
        <f>+ERPC_DETALLE_COMPARATIVO_2021VF!$D$3</f>
        <v>Administración</v>
      </c>
      <c r="N148" s="139">
        <f>+N146*A</f>
        <v>18268591.300000001</v>
      </c>
      <c r="T148" s="2" t="str">
        <f>+ERPC_DETALLE_COMPARATIVO_2021VF!$D$3</f>
        <v>Administración</v>
      </c>
      <c r="U148" s="139">
        <f>+U146*A</f>
        <v>30525591.300000001</v>
      </c>
      <c r="AA148" s="2" t="str">
        <f>+ERPC_DETALLE_COMPARATIVO_2021VF!$D$3</f>
        <v>Administración</v>
      </c>
      <c r="AB148" s="139">
        <f>+AB146*A</f>
        <v>43448415.400000006</v>
      </c>
      <c r="AH148" s="2" t="str">
        <f>+ERPC_DETALLE_COMPARATIVO_2021VF!$D$3</f>
        <v>Administración</v>
      </c>
      <c r="AI148" s="139">
        <f>+AI146*A</f>
        <v>70693936.5</v>
      </c>
      <c r="AO148" s="2" t="str">
        <f>+ERPC_DETALLE_COMPARATIVO_2021VF!$D$3</f>
        <v>Administración</v>
      </c>
      <c r="AP148" s="139">
        <f>+AP146*A</f>
        <v>70693936.5</v>
      </c>
    </row>
    <row r="149" spans="2:42">
      <c r="F149" s="2" t="str">
        <f>+ERPC_DETALLE_COMPARATIVO_2021VF!$D$4</f>
        <v>Imprevistos</v>
      </c>
      <c r="G149" s="139">
        <f>+G146*I</f>
        <v>8556849.75</v>
      </c>
      <c r="M149" s="2" t="str">
        <f>+ERPC_DETALLE_COMPARATIVO_2021VF!$D$4</f>
        <v>Imprevistos</v>
      </c>
      <c r="N149" s="139">
        <f>+N146*I</f>
        <v>9134295.6500000004</v>
      </c>
      <c r="T149" s="2" t="str">
        <f>+ERPC_DETALLE_COMPARATIVO_2021VF!$D$4</f>
        <v>Imprevistos</v>
      </c>
      <c r="U149" s="139">
        <f>+U146*I</f>
        <v>15262795.65</v>
      </c>
      <c r="AA149" s="2" t="str">
        <f>+ERPC_DETALLE_COMPARATIVO_2021VF!$D$4</f>
        <v>Imprevistos</v>
      </c>
      <c r="AB149" s="139">
        <f>+AB146*I</f>
        <v>21724207.700000003</v>
      </c>
      <c r="AH149" s="2" t="str">
        <f>+ERPC_DETALLE_COMPARATIVO_2021VF!$D$4</f>
        <v>Imprevistos</v>
      </c>
      <c r="AI149" s="139">
        <f>+AI146*I</f>
        <v>35346968.25</v>
      </c>
      <c r="AO149" s="2" t="str">
        <f>+ERPC_DETALLE_COMPARATIVO_2021VF!$D$4</f>
        <v>Imprevistos</v>
      </c>
      <c r="AP149" s="139">
        <f>+AP146*I</f>
        <v>35346968.25</v>
      </c>
    </row>
    <row r="150" spans="2:42">
      <c r="F150" s="2" t="str">
        <f>+ERPC_DETALLE_COMPARATIVO_2021VF!$D$5</f>
        <v>Utilidad</v>
      </c>
      <c r="G150" s="139">
        <f>+G146*U</f>
        <v>8556849.75</v>
      </c>
      <c r="M150" s="2" t="str">
        <f>+ERPC_DETALLE_COMPARATIVO_2021VF!$D$5</f>
        <v>Utilidad</v>
      </c>
      <c r="N150" s="139">
        <f>+N146*U</f>
        <v>9134295.6500000004</v>
      </c>
      <c r="T150" s="2" t="str">
        <f>+ERPC_DETALLE_COMPARATIVO_2021VF!$D$5</f>
        <v>Utilidad</v>
      </c>
      <c r="U150" s="139">
        <f>+U146*U</f>
        <v>15262795.65</v>
      </c>
      <c r="AA150" s="2" t="str">
        <f>+ERPC_DETALLE_COMPARATIVO_2021VF!$D$5</f>
        <v>Utilidad</v>
      </c>
      <c r="AB150" s="139">
        <f>+AB146*U</f>
        <v>21724207.700000003</v>
      </c>
      <c r="AH150" s="2" t="str">
        <f>+ERPC_DETALLE_COMPARATIVO_2021VF!$D$5</f>
        <v>Utilidad</v>
      </c>
      <c r="AI150" s="139">
        <f>+AI146*U</f>
        <v>35346968.25</v>
      </c>
      <c r="AO150" s="2" t="str">
        <f>+ERPC_DETALLE_COMPARATIVO_2021VF!$D$5</f>
        <v>Utilidad</v>
      </c>
      <c r="AP150" s="139">
        <f>+AP146*U</f>
        <v>35346968.25</v>
      </c>
    </row>
    <row r="151" spans="2:42" ht="13">
      <c r="F151" s="140" t="s">
        <v>187</v>
      </c>
      <c r="G151" s="141">
        <f>SUM(G148:G150)</f>
        <v>34227399</v>
      </c>
      <c r="M151" s="140" t="s">
        <v>187</v>
      </c>
      <c r="N151" s="141">
        <f>SUM(N148:N150)</f>
        <v>36537182.600000001</v>
      </c>
      <c r="T151" s="140" t="s">
        <v>187</v>
      </c>
      <c r="U151" s="141">
        <f>SUM(U148:U150)</f>
        <v>61051182.600000001</v>
      </c>
      <c r="AA151" s="140" t="s">
        <v>187</v>
      </c>
      <c r="AB151" s="141">
        <f>SUM(AB148:AB150)</f>
        <v>86896830.800000012</v>
      </c>
      <c r="AH151" s="140" t="s">
        <v>187</v>
      </c>
      <c r="AI151" s="141">
        <f>SUM(AI148:AI150)</f>
        <v>141387873</v>
      </c>
      <c r="AO151" s="140" t="s">
        <v>187</v>
      </c>
      <c r="AP151" s="141">
        <f>SUM(AP148:AP150)</f>
        <v>141387873</v>
      </c>
    </row>
  </sheetData>
  <mergeCells count="6">
    <mergeCell ref="AK2:AO2"/>
    <mergeCell ref="B2:F2"/>
    <mergeCell ref="I2:M2"/>
    <mergeCell ref="P2:T2"/>
    <mergeCell ref="W2:AA2"/>
    <mergeCell ref="AD2:A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265F-0A14-A34C-8DAD-13518CE32B3C}">
  <dimension ref="B1:AP151"/>
  <sheetViews>
    <sheetView showGridLines="0" workbookViewId="0">
      <selection activeCell="CH146" sqref="CH146"/>
    </sheetView>
  </sheetViews>
  <sheetFormatPr baseColWidth="10" defaultColWidth="11.453125" defaultRowHeight="12.5"/>
  <cols>
    <col min="2" max="2" width="41.453125" bestFit="1" customWidth="1"/>
    <col min="5" max="5" width="18.6328125" customWidth="1"/>
    <col min="7" max="7" width="13.6328125" bestFit="1" customWidth="1"/>
    <col min="9" max="9" width="41.453125" bestFit="1" customWidth="1"/>
    <col min="12" max="12" width="12" bestFit="1" customWidth="1"/>
    <col min="13" max="13" width="11.1796875" bestFit="1" customWidth="1"/>
    <col min="14" max="14" width="13.6328125" bestFit="1" customWidth="1"/>
    <col min="16" max="16" width="41.453125" bestFit="1" customWidth="1"/>
    <col min="19" max="19" width="12" bestFit="1" customWidth="1"/>
    <col min="20" max="20" width="11.1796875" bestFit="1" customWidth="1"/>
    <col min="21" max="21" width="13.6328125" bestFit="1" customWidth="1"/>
    <col min="23" max="23" width="41.453125" bestFit="1" customWidth="1"/>
    <col min="26" max="26" width="12" bestFit="1" customWidth="1"/>
    <col min="27" max="27" width="11.1796875" bestFit="1" customWidth="1"/>
    <col min="28" max="28" width="13.6328125" bestFit="1" customWidth="1"/>
    <col min="30" max="30" width="41.453125" bestFit="1" customWidth="1"/>
    <col min="33" max="33" width="12" bestFit="1" customWidth="1"/>
    <col min="34" max="34" width="11.1796875" bestFit="1" customWidth="1"/>
    <col min="35" max="35" width="15.6328125" customWidth="1"/>
    <col min="37" max="37" width="34.453125" bestFit="1" customWidth="1"/>
    <col min="40" max="41" width="12" bestFit="1" customWidth="1"/>
    <col min="42" max="42" width="13.6328125" bestFit="1" customWidth="1"/>
  </cols>
  <sheetData>
    <row r="1" spans="2:42">
      <c r="F1" t="str">
        <f>+'SKID FILTRACION'!F1</f>
        <v>&lt;1MMPCD</v>
      </c>
      <c r="M1" t="str">
        <f>+'SKID FILTRACION'!M1</f>
        <v>1-3 MMPCD</v>
      </c>
      <c r="T1" t="str">
        <f>+'SKID FILTRACION'!T1</f>
        <v>3-5 MMPCD</v>
      </c>
      <c r="AA1" t="str">
        <f>+'SKID FILTRACION'!AA1</f>
        <v>5-15MMPD</v>
      </c>
      <c r="AH1" t="str">
        <f>+'SKID FILTRACION'!AH1</f>
        <v>15-50 MMPCD</v>
      </c>
      <c r="AO1" t="str">
        <f>+'SKID FILTRACION'!AO1</f>
        <v>50-100 MMPCD</v>
      </c>
    </row>
    <row r="2" spans="2:42" ht="16" thickBot="1">
      <c r="B2" s="244" t="s">
        <v>65</v>
      </c>
      <c r="C2" s="244"/>
      <c r="D2" s="244"/>
      <c r="E2" s="244"/>
      <c r="F2" s="244"/>
      <c r="G2" s="38"/>
      <c r="I2" s="244" t="s">
        <v>65</v>
      </c>
      <c r="J2" s="244"/>
      <c r="K2" s="244"/>
      <c r="L2" s="244"/>
      <c r="M2" s="244"/>
      <c r="N2" s="38"/>
      <c r="P2" s="244" t="s">
        <v>65</v>
      </c>
      <c r="Q2" s="244"/>
      <c r="R2" s="244"/>
      <c r="S2" s="244"/>
      <c r="T2" s="244"/>
      <c r="U2" s="38"/>
      <c r="W2" s="244" t="s">
        <v>65</v>
      </c>
      <c r="X2" s="244"/>
      <c r="Y2" s="244"/>
      <c r="Z2" s="244"/>
      <c r="AA2" s="244"/>
      <c r="AB2" s="38"/>
      <c r="AD2" s="244" t="s">
        <v>65</v>
      </c>
      <c r="AE2" s="244"/>
      <c r="AF2" s="244"/>
      <c r="AG2" s="244"/>
      <c r="AH2" s="244"/>
      <c r="AI2" s="38"/>
      <c r="AK2" s="244" t="s">
        <v>65</v>
      </c>
      <c r="AL2" s="244"/>
      <c r="AM2" s="244"/>
      <c r="AN2" s="244"/>
      <c r="AO2" s="244"/>
      <c r="AP2" s="38"/>
    </row>
    <row r="3" spans="2:42" ht="13" thickBot="1">
      <c r="B3" s="39" t="s">
        <v>66</v>
      </c>
      <c r="C3" s="40" t="s">
        <v>327</v>
      </c>
      <c r="D3" s="40"/>
      <c r="E3" s="41"/>
      <c r="F3" s="40" t="s">
        <v>68</v>
      </c>
      <c r="G3" s="42"/>
      <c r="I3" s="39" t="s">
        <v>66</v>
      </c>
      <c r="J3" s="40" t="s">
        <v>327</v>
      </c>
      <c r="K3" s="40"/>
      <c r="L3" s="41"/>
      <c r="M3" s="40" t="s">
        <v>68</v>
      </c>
      <c r="N3" s="42"/>
      <c r="P3" s="39" t="s">
        <v>66</v>
      </c>
      <c r="Q3" s="40" t="s">
        <v>327</v>
      </c>
      <c r="R3" s="40"/>
      <c r="S3" s="41"/>
      <c r="T3" s="40" t="s">
        <v>68</v>
      </c>
      <c r="U3" s="42"/>
      <c r="W3" s="39" t="s">
        <v>66</v>
      </c>
      <c r="X3" s="40" t="s">
        <v>327</v>
      </c>
      <c r="Y3" s="40"/>
      <c r="Z3" s="41"/>
      <c r="AA3" s="40" t="s">
        <v>68</v>
      </c>
      <c r="AB3" s="42"/>
      <c r="AD3" s="39" t="s">
        <v>66</v>
      </c>
      <c r="AE3" s="40" t="s">
        <v>327</v>
      </c>
      <c r="AF3" s="40"/>
      <c r="AG3" s="41"/>
      <c r="AH3" s="40" t="s">
        <v>68</v>
      </c>
      <c r="AI3" s="42"/>
      <c r="AK3" s="39" t="s">
        <v>66</v>
      </c>
      <c r="AL3" s="40" t="s">
        <v>327</v>
      </c>
      <c r="AM3" s="40"/>
      <c r="AN3" s="41"/>
      <c r="AO3" s="40" t="s">
        <v>68</v>
      </c>
      <c r="AP3" s="42"/>
    </row>
    <row r="4" spans="2:42" ht="13" thickBot="1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</row>
    <row r="5" spans="2:42">
      <c r="B5" s="44" t="s">
        <v>69</v>
      </c>
      <c r="C5" s="45"/>
      <c r="D5" s="45"/>
      <c r="E5" s="45"/>
      <c r="F5" s="45"/>
      <c r="G5" s="46"/>
      <c r="I5" s="44" t="s">
        <v>69</v>
      </c>
      <c r="J5" s="45"/>
      <c r="K5" s="45"/>
      <c r="L5" s="45"/>
      <c r="M5" s="45"/>
      <c r="N5" s="46"/>
      <c r="P5" s="44" t="s">
        <v>69</v>
      </c>
      <c r="Q5" s="45"/>
      <c r="R5" s="45"/>
      <c r="S5" s="45"/>
      <c r="T5" s="45"/>
      <c r="U5" s="46"/>
      <c r="W5" s="44" t="s">
        <v>69</v>
      </c>
      <c r="X5" s="45"/>
      <c r="Y5" s="45"/>
      <c r="Z5" s="45"/>
      <c r="AA5" s="45"/>
      <c r="AB5" s="46"/>
      <c r="AD5" s="44" t="s">
        <v>69</v>
      </c>
      <c r="AE5" s="45"/>
      <c r="AF5" s="45"/>
      <c r="AG5" s="45"/>
      <c r="AH5" s="45"/>
      <c r="AI5" s="46"/>
      <c r="AK5" s="44" t="s">
        <v>69</v>
      </c>
      <c r="AL5" s="45"/>
      <c r="AM5" s="45"/>
      <c r="AN5" s="45"/>
      <c r="AO5" s="45"/>
      <c r="AP5" s="46"/>
    </row>
    <row r="6" spans="2:42">
      <c r="B6" s="47" t="s">
        <v>70</v>
      </c>
      <c r="C6" s="48" t="s">
        <v>71</v>
      </c>
      <c r="D6" s="49" t="s">
        <v>72</v>
      </c>
      <c r="E6" s="49" t="s">
        <v>73</v>
      </c>
      <c r="F6" s="49" t="s">
        <v>74</v>
      </c>
      <c r="G6" s="50" t="s">
        <v>75</v>
      </c>
      <c r="I6" s="47" t="s">
        <v>70</v>
      </c>
      <c r="J6" s="48" t="s">
        <v>71</v>
      </c>
      <c r="K6" s="49" t="s">
        <v>72</v>
      </c>
      <c r="L6" s="49" t="s">
        <v>73</v>
      </c>
      <c r="M6" s="49" t="s">
        <v>74</v>
      </c>
      <c r="N6" s="50" t="s">
        <v>75</v>
      </c>
      <c r="P6" s="47" t="s">
        <v>70</v>
      </c>
      <c r="Q6" s="48" t="s">
        <v>71</v>
      </c>
      <c r="R6" s="49" t="s">
        <v>72</v>
      </c>
      <c r="S6" s="49" t="s">
        <v>73</v>
      </c>
      <c r="T6" s="49" t="s">
        <v>74</v>
      </c>
      <c r="U6" s="50" t="s">
        <v>75</v>
      </c>
      <c r="W6" s="47" t="s">
        <v>70</v>
      </c>
      <c r="X6" s="48" t="s">
        <v>71</v>
      </c>
      <c r="Y6" s="49" t="s">
        <v>72</v>
      </c>
      <c r="Z6" s="49" t="s">
        <v>73</v>
      </c>
      <c r="AA6" s="49" t="s">
        <v>74</v>
      </c>
      <c r="AB6" s="50" t="s">
        <v>75</v>
      </c>
      <c r="AD6" s="47" t="s">
        <v>70</v>
      </c>
      <c r="AE6" s="48" t="s">
        <v>71</v>
      </c>
      <c r="AF6" s="49" t="s">
        <v>72</v>
      </c>
      <c r="AG6" s="49" t="s">
        <v>73</v>
      </c>
      <c r="AH6" s="49" t="s">
        <v>74</v>
      </c>
      <c r="AI6" s="50" t="s">
        <v>75</v>
      </c>
      <c r="AK6" s="47" t="s">
        <v>70</v>
      </c>
      <c r="AL6" s="48" t="s">
        <v>71</v>
      </c>
      <c r="AM6" s="49" t="s">
        <v>72</v>
      </c>
      <c r="AN6" s="49" t="s">
        <v>73</v>
      </c>
      <c r="AO6" s="49" t="s">
        <v>74</v>
      </c>
      <c r="AP6" s="50" t="s">
        <v>75</v>
      </c>
    </row>
    <row r="7" spans="2:42">
      <c r="B7" s="51" t="s">
        <v>328</v>
      </c>
      <c r="C7" s="52">
        <v>1</v>
      </c>
      <c r="D7" s="53" t="s">
        <v>77</v>
      </c>
      <c r="E7" s="54">
        <v>476000</v>
      </c>
      <c r="F7" s="54">
        <v>476000</v>
      </c>
      <c r="G7" s="55"/>
      <c r="I7" s="51" t="s">
        <v>328</v>
      </c>
      <c r="J7" s="52">
        <v>1</v>
      </c>
      <c r="K7" s="53" t="s">
        <v>77</v>
      </c>
      <c r="L7" s="54">
        <v>476000</v>
      </c>
      <c r="M7" s="54">
        <v>476000</v>
      </c>
      <c r="N7" s="55"/>
      <c r="P7" s="51" t="s">
        <v>328</v>
      </c>
      <c r="Q7" s="52">
        <v>1</v>
      </c>
      <c r="R7" s="53" t="s">
        <v>77</v>
      </c>
      <c r="S7" s="54">
        <v>476000</v>
      </c>
      <c r="T7" s="54">
        <v>476000</v>
      </c>
      <c r="U7" s="55"/>
      <c r="W7" s="51" t="s">
        <v>328</v>
      </c>
      <c r="X7" s="52">
        <v>1</v>
      </c>
      <c r="Y7" s="53" t="s">
        <v>77</v>
      </c>
      <c r="Z7" s="54">
        <v>476000</v>
      </c>
      <c r="AA7" s="54">
        <f t="shared" ref="AA7:AA99" si="0">IF(Z7&lt;&gt;"",ROUND(X7*Z7,0),0)</f>
        <v>476000</v>
      </c>
      <c r="AB7" s="55"/>
      <c r="AD7" s="51" t="s">
        <v>328</v>
      </c>
      <c r="AE7" s="52">
        <v>1</v>
      </c>
      <c r="AF7" s="53" t="s">
        <v>77</v>
      </c>
      <c r="AG7" s="54">
        <v>476000</v>
      </c>
      <c r="AH7" s="54">
        <f t="shared" ref="AH7:AH99" si="1">IF(AG7&lt;&gt;"",ROUND(AE7*AG7,0),0)</f>
        <v>476000</v>
      </c>
      <c r="AI7" s="55"/>
      <c r="AK7" s="51" t="s">
        <v>328</v>
      </c>
      <c r="AL7" s="52">
        <v>1</v>
      </c>
      <c r="AM7" s="53" t="s">
        <v>77</v>
      </c>
      <c r="AN7" s="54">
        <v>476000</v>
      </c>
      <c r="AO7" s="54">
        <f t="shared" ref="AO7:AO99" si="2">IF(AN7&lt;&gt;"",ROUND(AL7*AN7,0),0)</f>
        <v>476000</v>
      </c>
      <c r="AP7" s="55"/>
    </row>
    <row r="8" spans="2:42">
      <c r="B8" s="51" t="s">
        <v>329</v>
      </c>
      <c r="C8" s="52">
        <v>1</v>
      </c>
      <c r="D8" s="53" t="s">
        <v>77</v>
      </c>
      <c r="E8" s="54">
        <v>595000</v>
      </c>
      <c r="F8" s="54">
        <v>595000</v>
      </c>
      <c r="G8" s="55"/>
      <c r="I8" s="51" t="s">
        <v>329</v>
      </c>
      <c r="J8" s="52">
        <v>1</v>
      </c>
      <c r="K8" s="53" t="s">
        <v>77</v>
      </c>
      <c r="L8" s="54">
        <v>595000</v>
      </c>
      <c r="M8" s="54">
        <v>595000</v>
      </c>
      <c r="N8" s="55"/>
      <c r="P8" s="51" t="s">
        <v>329</v>
      </c>
      <c r="Q8" s="52">
        <v>1</v>
      </c>
      <c r="R8" s="53" t="s">
        <v>77</v>
      </c>
      <c r="S8" s="54">
        <v>595000</v>
      </c>
      <c r="T8" s="54">
        <v>595000</v>
      </c>
      <c r="U8" s="55"/>
      <c r="W8" s="51" t="s">
        <v>329</v>
      </c>
      <c r="X8" s="52">
        <v>1</v>
      </c>
      <c r="Y8" s="53" t="s">
        <v>77</v>
      </c>
      <c r="Z8" s="54">
        <v>595000</v>
      </c>
      <c r="AA8" s="54">
        <f t="shared" si="0"/>
        <v>595000</v>
      </c>
      <c r="AB8" s="55"/>
      <c r="AD8" s="51" t="s">
        <v>329</v>
      </c>
      <c r="AE8" s="52">
        <v>1</v>
      </c>
      <c r="AF8" s="53" t="s">
        <v>77</v>
      </c>
      <c r="AG8" s="54">
        <v>595000</v>
      </c>
      <c r="AH8" s="54">
        <f t="shared" si="1"/>
        <v>595000</v>
      </c>
      <c r="AI8" s="55"/>
      <c r="AK8" s="51" t="s">
        <v>329</v>
      </c>
      <c r="AL8" s="52">
        <v>1</v>
      </c>
      <c r="AM8" s="53" t="s">
        <v>77</v>
      </c>
      <c r="AN8" s="54">
        <v>595000</v>
      </c>
      <c r="AO8" s="54">
        <f t="shared" si="2"/>
        <v>595000</v>
      </c>
      <c r="AP8" s="55"/>
    </row>
    <row r="9" spans="2:42">
      <c r="B9" s="51" t="s">
        <v>330</v>
      </c>
      <c r="C9" s="52">
        <v>0.3</v>
      </c>
      <c r="D9" s="53" t="s">
        <v>77</v>
      </c>
      <c r="E9" s="54">
        <v>218960000</v>
      </c>
      <c r="F9" s="54">
        <v>65688000</v>
      </c>
      <c r="G9" s="55"/>
      <c r="I9" s="51" t="s">
        <v>330</v>
      </c>
      <c r="J9" s="52">
        <v>0.3</v>
      </c>
      <c r="K9" s="53" t="s">
        <v>77</v>
      </c>
      <c r="L9" s="54">
        <v>218960000</v>
      </c>
      <c r="M9" s="54">
        <v>65688000</v>
      </c>
      <c r="N9" s="55"/>
      <c r="P9" s="51" t="s">
        <v>330</v>
      </c>
      <c r="Q9" s="52">
        <v>0.3</v>
      </c>
      <c r="R9" s="53" t="s">
        <v>77</v>
      </c>
      <c r="S9" s="54">
        <v>218960000</v>
      </c>
      <c r="T9" s="54">
        <v>65688000</v>
      </c>
      <c r="U9" s="55"/>
      <c r="W9" s="51" t="s">
        <v>330</v>
      </c>
      <c r="X9" s="52">
        <v>0.3</v>
      </c>
      <c r="Y9" s="53" t="s">
        <v>77</v>
      </c>
      <c r="Z9" s="54">
        <v>218960000</v>
      </c>
      <c r="AA9" s="54">
        <f t="shared" si="0"/>
        <v>65688000</v>
      </c>
      <c r="AB9" s="55"/>
      <c r="AD9" s="51" t="s">
        <v>330</v>
      </c>
      <c r="AE9" s="52">
        <v>0.3</v>
      </c>
      <c r="AF9" s="53" t="s">
        <v>77</v>
      </c>
      <c r="AG9" s="54">
        <v>218960000</v>
      </c>
      <c r="AH9" s="54">
        <f t="shared" si="1"/>
        <v>65688000</v>
      </c>
      <c r="AI9" s="55"/>
      <c r="AK9" s="51" t="s">
        <v>330</v>
      </c>
      <c r="AL9" s="52">
        <v>1</v>
      </c>
      <c r="AM9" s="53" t="s">
        <v>77</v>
      </c>
      <c r="AN9" s="54">
        <v>218960000</v>
      </c>
      <c r="AO9" s="54">
        <f t="shared" si="2"/>
        <v>218960000</v>
      </c>
      <c r="AP9" s="55"/>
    </row>
    <row r="10" spans="2:42">
      <c r="B10" s="51" t="s">
        <v>331</v>
      </c>
      <c r="C10" s="52">
        <v>0.5</v>
      </c>
      <c r="D10" s="53" t="s">
        <v>77</v>
      </c>
      <c r="E10" s="54">
        <v>65450000</v>
      </c>
      <c r="F10" s="54">
        <v>32725000</v>
      </c>
      <c r="G10" s="55"/>
      <c r="I10" s="51" t="s">
        <v>331</v>
      </c>
      <c r="J10" s="52">
        <v>0.5</v>
      </c>
      <c r="K10" s="53" t="s">
        <v>77</v>
      </c>
      <c r="L10" s="54">
        <v>65450000</v>
      </c>
      <c r="M10" s="54">
        <v>32725000</v>
      </c>
      <c r="N10" s="55"/>
      <c r="P10" s="51" t="s">
        <v>331</v>
      </c>
      <c r="Q10" s="52">
        <v>0.5</v>
      </c>
      <c r="R10" s="53" t="s">
        <v>77</v>
      </c>
      <c r="S10" s="54">
        <v>65450000</v>
      </c>
      <c r="T10" s="54">
        <v>32725000</v>
      </c>
      <c r="U10" s="55"/>
      <c r="W10" s="51" t="s">
        <v>331</v>
      </c>
      <c r="X10" s="52">
        <v>0.5</v>
      </c>
      <c r="Y10" s="53" t="s">
        <v>77</v>
      </c>
      <c r="Z10" s="54">
        <v>65450000</v>
      </c>
      <c r="AA10" s="54">
        <f t="shared" si="0"/>
        <v>32725000</v>
      </c>
      <c r="AB10" s="55"/>
      <c r="AD10" s="51" t="s">
        <v>331</v>
      </c>
      <c r="AE10" s="52">
        <v>0.5</v>
      </c>
      <c r="AF10" s="53" t="s">
        <v>77</v>
      </c>
      <c r="AG10" s="54">
        <v>65450000</v>
      </c>
      <c r="AH10" s="54">
        <f t="shared" si="1"/>
        <v>32725000</v>
      </c>
      <c r="AI10" s="55"/>
      <c r="AK10" s="51" t="s">
        <v>331</v>
      </c>
      <c r="AL10" s="52">
        <v>1</v>
      </c>
      <c r="AM10" s="53" t="s">
        <v>77</v>
      </c>
      <c r="AN10" s="54">
        <v>65450000</v>
      </c>
      <c r="AO10" s="54">
        <f t="shared" si="2"/>
        <v>65450000</v>
      </c>
      <c r="AP10" s="55"/>
    </row>
    <row r="11" spans="2:42">
      <c r="B11" s="51" t="s">
        <v>332</v>
      </c>
      <c r="C11" s="52">
        <v>3</v>
      </c>
      <c r="D11" s="53" t="s">
        <v>100</v>
      </c>
      <c r="E11" s="54">
        <v>17850</v>
      </c>
      <c r="F11" s="54">
        <v>53550</v>
      </c>
      <c r="G11" s="55"/>
      <c r="I11" s="51" t="s">
        <v>332</v>
      </c>
      <c r="J11" s="52">
        <v>3</v>
      </c>
      <c r="K11" s="53" t="s">
        <v>100</v>
      </c>
      <c r="L11" s="54">
        <v>17850</v>
      </c>
      <c r="M11" s="54">
        <v>53550</v>
      </c>
      <c r="N11" s="55"/>
      <c r="P11" s="51" t="s">
        <v>332</v>
      </c>
      <c r="Q11" s="52">
        <v>3</v>
      </c>
      <c r="R11" s="53" t="s">
        <v>100</v>
      </c>
      <c r="S11" s="54">
        <v>17850</v>
      </c>
      <c r="T11" s="54">
        <v>53550</v>
      </c>
      <c r="U11" s="55"/>
      <c r="W11" s="51" t="s">
        <v>332</v>
      </c>
      <c r="X11" s="52">
        <v>3</v>
      </c>
      <c r="Y11" s="53" t="s">
        <v>100</v>
      </c>
      <c r="Z11" s="54">
        <v>17850</v>
      </c>
      <c r="AA11" s="54">
        <f t="shared" si="0"/>
        <v>53550</v>
      </c>
      <c r="AB11" s="55"/>
      <c r="AD11" s="51" t="s">
        <v>332</v>
      </c>
      <c r="AE11" s="52">
        <v>3</v>
      </c>
      <c r="AF11" s="53" t="s">
        <v>100</v>
      </c>
      <c r="AG11" s="54">
        <v>17850</v>
      </c>
      <c r="AH11" s="54">
        <f t="shared" si="1"/>
        <v>53550</v>
      </c>
      <c r="AI11" s="55"/>
      <c r="AK11" s="51" t="s">
        <v>332</v>
      </c>
      <c r="AL11" s="52">
        <v>3</v>
      </c>
      <c r="AM11" s="53" t="s">
        <v>100</v>
      </c>
      <c r="AN11" s="54">
        <v>17850</v>
      </c>
      <c r="AO11" s="54">
        <f t="shared" si="2"/>
        <v>53550</v>
      </c>
      <c r="AP11" s="55"/>
    </row>
    <row r="12" spans="2:42">
      <c r="B12" s="51" t="s">
        <v>333</v>
      </c>
      <c r="C12" s="52">
        <v>1</v>
      </c>
      <c r="D12" s="53" t="s">
        <v>77</v>
      </c>
      <c r="E12" s="54">
        <v>11900</v>
      </c>
      <c r="F12" s="54">
        <v>11900</v>
      </c>
      <c r="G12" s="55"/>
      <c r="I12" s="51" t="s">
        <v>333</v>
      </c>
      <c r="J12" s="52">
        <v>1</v>
      </c>
      <c r="K12" s="53" t="s">
        <v>77</v>
      </c>
      <c r="L12" s="54">
        <v>11900</v>
      </c>
      <c r="M12" s="54">
        <v>11900</v>
      </c>
      <c r="N12" s="55"/>
      <c r="P12" s="51" t="s">
        <v>333</v>
      </c>
      <c r="Q12" s="52">
        <v>1</v>
      </c>
      <c r="R12" s="53" t="s">
        <v>77</v>
      </c>
      <c r="S12" s="54">
        <v>11900</v>
      </c>
      <c r="T12" s="54">
        <v>11900</v>
      </c>
      <c r="U12" s="55"/>
      <c r="W12" s="51" t="s">
        <v>333</v>
      </c>
      <c r="X12" s="52">
        <v>1</v>
      </c>
      <c r="Y12" s="53" t="s">
        <v>77</v>
      </c>
      <c r="Z12" s="54">
        <v>11900</v>
      </c>
      <c r="AA12" s="54">
        <f t="shared" si="0"/>
        <v>11900</v>
      </c>
      <c r="AB12" s="55"/>
      <c r="AD12" s="51" t="s">
        <v>333</v>
      </c>
      <c r="AE12" s="52">
        <v>1</v>
      </c>
      <c r="AF12" s="53" t="s">
        <v>77</v>
      </c>
      <c r="AG12" s="54">
        <v>11900</v>
      </c>
      <c r="AH12" s="54">
        <f t="shared" si="1"/>
        <v>11900</v>
      </c>
      <c r="AI12" s="55"/>
      <c r="AK12" s="51" t="s">
        <v>333</v>
      </c>
      <c r="AL12" s="52">
        <v>1</v>
      </c>
      <c r="AM12" s="53" t="s">
        <v>77</v>
      </c>
      <c r="AN12" s="54">
        <v>11900</v>
      </c>
      <c r="AO12" s="54">
        <f t="shared" si="2"/>
        <v>11900</v>
      </c>
      <c r="AP12" s="55"/>
    </row>
    <row r="13" spans="2:42">
      <c r="B13" s="51" t="s">
        <v>334</v>
      </c>
      <c r="C13" s="52">
        <v>1</v>
      </c>
      <c r="D13" s="53" t="s">
        <v>77</v>
      </c>
      <c r="E13" s="54">
        <v>4760</v>
      </c>
      <c r="F13" s="54">
        <v>4760</v>
      </c>
      <c r="G13" s="55"/>
      <c r="I13" s="51" t="s">
        <v>334</v>
      </c>
      <c r="J13" s="52">
        <v>1</v>
      </c>
      <c r="K13" s="53" t="s">
        <v>77</v>
      </c>
      <c r="L13" s="54">
        <v>4760</v>
      </c>
      <c r="M13" s="54">
        <v>4760</v>
      </c>
      <c r="N13" s="55"/>
      <c r="P13" s="51" t="s">
        <v>334</v>
      </c>
      <c r="Q13" s="52">
        <v>1</v>
      </c>
      <c r="R13" s="53" t="s">
        <v>77</v>
      </c>
      <c r="S13" s="54">
        <v>4760</v>
      </c>
      <c r="T13" s="54">
        <v>4760</v>
      </c>
      <c r="U13" s="55"/>
      <c r="W13" s="51" t="s">
        <v>334</v>
      </c>
      <c r="X13" s="52">
        <v>1</v>
      </c>
      <c r="Y13" s="53" t="s">
        <v>77</v>
      </c>
      <c r="Z13" s="54">
        <v>4760</v>
      </c>
      <c r="AA13" s="54">
        <f t="shared" si="0"/>
        <v>4760</v>
      </c>
      <c r="AB13" s="55"/>
      <c r="AD13" s="51" t="s">
        <v>334</v>
      </c>
      <c r="AE13" s="52">
        <v>1</v>
      </c>
      <c r="AF13" s="53" t="s">
        <v>77</v>
      </c>
      <c r="AG13" s="54">
        <v>4760</v>
      </c>
      <c r="AH13" s="54">
        <f t="shared" si="1"/>
        <v>4760</v>
      </c>
      <c r="AI13" s="55"/>
      <c r="AK13" s="51" t="s">
        <v>334</v>
      </c>
      <c r="AL13" s="52">
        <v>1</v>
      </c>
      <c r="AM13" s="53" t="s">
        <v>77</v>
      </c>
      <c r="AN13" s="54">
        <v>4760</v>
      </c>
      <c r="AO13" s="54">
        <f t="shared" si="2"/>
        <v>4760</v>
      </c>
      <c r="AP13" s="55"/>
    </row>
    <row r="14" spans="2:42">
      <c r="B14" s="51" t="s">
        <v>335</v>
      </c>
      <c r="C14" s="52">
        <v>1</v>
      </c>
      <c r="D14" s="53" t="s">
        <v>77</v>
      </c>
      <c r="E14" s="54">
        <v>17850</v>
      </c>
      <c r="F14" s="54">
        <v>17850</v>
      </c>
      <c r="G14" s="55"/>
      <c r="I14" s="51" t="s">
        <v>335</v>
      </c>
      <c r="J14" s="52">
        <v>1</v>
      </c>
      <c r="K14" s="53" t="s">
        <v>77</v>
      </c>
      <c r="L14" s="54">
        <v>17850</v>
      </c>
      <c r="M14" s="54">
        <v>17850</v>
      </c>
      <c r="N14" s="55"/>
      <c r="P14" s="51" t="s">
        <v>335</v>
      </c>
      <c r="Q14" s="52">
        <v>1</v>
      </c>
      <c r="R14" s="53" t="s">
        <v>77</v>
      </c>
      <c r="S14" s="54">
        <v>17850</v>
      </c>
      <c r="T14" s="54">
        <v>17850</v>
      </c>
      <c r="U14" s="55"/>
      <c r="W14" s="51" t="s">
        <v>335</v>
      </c>
      <c r="X14" s="52">
        <v>1</v>
      </c>
      <c r="Y14" s="53" t="s">
        <v>77</v>
      </c>
      <c r="Z14" s="54">
        <v>17850</v>
      </c>
      <c r="AA14" s="54">
        <f t="shared" si="0"/>
        <v>17850</v>
      </c>
      <c r="AB14" s="55"/>
      <c r="AD14" s="51" t="s">
        <v>335</v>
      </c>
      <c r="AE14" s="52">
        <v>1</v>
      </c>
      <c r="AF14" s="53" t="s">
        <v>77</v>
      </c>
      <c r="AG14" s="54">
        <v>17850</v>
      </c>
      <c r="AH14" s="54">
        <f t="shared" si="1"/>
        <v>17850</v>
      </c>
      <c r="AI14" s="55"/>
      <c r="AK14" s="51" t="s">
        <v>335</v>
      </c>
      <c r="AL14" s="52">
        <v>1</v>
      </c>
      <c r="AM14" s="53" t="s">
        <v>77</v>
      </c>
      <c r="AN14" s="54">
        <v>17850</v>
      </c>
      <c r="AO14" s="54">
        <f t="shared" si="2"/>
        <v>17850</v>
      </c>
      <c r="AP14" s="55"/>
    </row>
    <row r="15" spans="2:42">
      <c r="B15" s="51" t="s">
        <v>336</v>
      </c>
      <c r="C15" s="52">
        <v>1</v>
      </c>
      <c r="D15" s="53" t="s">
        <v>77</v>
      </c>
      <c r="E15" s="54">
        <v>35700</v>
      </c>
      <c r="F15" s="54">
        <v>35700</v>
      </c>
      <c r="G15" s="55"/>
      <c r="I15" s="51" t="s">
        <v>336</v>
      </c>
      <c r="J15" s="52">
        <v>1</v>
      </c>
      <c r="K15" s="53" t="s">
        <v>77</v>
      </c>
      <c r="L15" s="54">
        <v>35700</v>
      </c>
      <c r="M15" s="54">
        <v>35700</v>
      </c>
      <c r="N15" s="55"/>
      <c r="P15" s="51" t="s">
        <v>336</v>
      </c>
      <c r="Q15" s="52">
        <v>1</v>
      </c>
      <c r="R15" s="53" t="s">
        <v>77</v>
      </c>
      <c r="S15" s="54">
        <v>35700</v>
      </c>
      <c r="T15" s="54">
        <v>35700</v>
      </c>
      <c r="U15" s="55"/>
      <c r="W15" s="51" t="s">
        <v>336</v>
      </c>
      <c r="X15" s="52">
        <v>1</v>
      </c>
      <c r="Y15" s="53" t="s">
        <v>77</v>
      </c>
      <c r="Z15" s="54">
        <v>35700</v>
      </c>
      <c r="AA15" s="54">
        <f t="shared" si="0"/>
        <v>35700</v>
      </c>
      <c r="AB15" s="55"/>
      <c r="AD15" s="51" t="s">
        <v>336</v>
      </c>
      <c r="AE15" s="52">
        <v>1</v>
      </c>
      <c r="AF15" s="53" t="s">
        <v>77</v>
      </c>
      <c r="AG15" s="54">
        <v>35700</v>
      </c>
      <c r="AH15" s="54">
        <f t="shared" si="1"/>
        <v>35700</v>
      </c>
      <c r="AI15" s="55"/>
      <c r="AK15" s="51" t="s">
        <v>336</v>
      </c>
      <c r="AL15" s="52">
        <v>1</v>
      </c>
      <c r="AM15" s="53" t="s">
        <v>77</v>
      </c>
      <c r="AN15" s="54">
        <v>35700</v>
      </c>
      <c r="AO15" s="54">
        <f t="shared" si="2"/>
        <v>35700</v>
      </c>
      <c r="AP15" s="55"/>
    </row>
    <row r="16" spans="2:42">
      <c r="B16" s="51" t="s">
        <v>337</v>
      </c>
      <c r="C16" s="52">
        <v>1</v>
      </c>
      <c r="D16" s="53" t="s">
        <v>77</v>
      </c>
      <c r="E16" s="54">
        <v>11900000</v>
      </c>
      <c r="F16" s="54">
        <v>11900000</v>
      </c>
      <c r="G16" s="55"/>
      <c r="I16" s="51" t="s">
        <v>337</v>
      </c>
      <c r="J16" s="52">
        <v>1</v>
      </c>
      <c r="K16" s="53" t="s">
        <v>77</v>
      </c>
      <c r="L16" s="54">
        <v>11900000</v>
      </c>
      <c r="M16" s="54">
        <v>11900000</v>
      </c>
      <c r="N16" s="55"/>
      <c r="P16" s="51" t="s">
        <v>337</v>
      </c>
      <c r="Q16" s="52">
        <v>1</v>
      </c>
      <c r="R16" s="53" t="s">
        <v>77</v>
      </c>
      <c r="S16" s="54">
        <v>11900000</v>
      </c>
      <c r="T16" s="54">
        <v>11900000</v>
      </c>
      <c r="U16" s="55"/>
      <c r="W16" s="51" t="s">
        <v>337</v>
      </c>
      <c r="X16" s="52">
        <v>1</v>
      </c>
      <c r="Y16" s="53" t="s">
        <v>77</v>
      </c>
      <c r="Z16" s="54">
        <v>11900000</v>
      </c>
      <c r="AA16" s="54">
        <f t="shared" si="0"/>
        <v>11900000</v>
      </c>
      <c r="AB16" s="55"/>
      <c r="AD16" s="51" t="s">
        <v>337</v>
      </c>
      <c r="AE16" s="52">
        <v>1</v>
      </c>
      <c r="AF16" s="53" t="s">
        <v>77</v>
      </c>
      <c r="AG16" s="54">
        <v>11900000</v>
      </c>
      <c r="AH16" s="54">
        <f t="shared" si="1"/>
        <v>11900000</v>
      </c>
      <c r="AI16" s="55"/>
      <c r="AK16" s="51" t="s">
        <v>337</v>
      </c>
      <c r="AL16" s="52">
        <v>1</v>
      </c>
      <c r="AM16" s="53" t="s">
        <v>77</v>
      </c>
      <c r="AN16" s="54">
        <v>11900000</v>
      </c>
      <c r="AO16" s="54">
        <f t="shared" si="2"/>
        <v>11900000</v>
      </c>
      <c r="AP16" s="55"/>
    </row>
    <row r="17" spans="2:42">
      <c r="B17" s="51" t="s">
        <v>338</v>
      </c>
      <c r="C17" s="52">
        <v>2</v>
      </c>
      <c r="D17" s="53" t="s">
        <v>77</v>
      </c>
      <c r="E17" s="54">
        <v>4760</v>
      </c>
      <c r="F17" s="54">
        <v>9520</v>
      </c>
      <c r="G17" s="55"/>
      <c r="I17" s="51" t="s">
        <v>338</v>
      </c>
      <c r="J17" s="52">
        <v>2</v>
      </c>
      <c r="K17" s="53" t="s">
        <v>77</v>
      </c>
      <c r="L17" s="54">
        <v>4760</v>
      </c>
      <c r="M17" s="54">
        <v>9520</v>
      </c>
      <c r="N17" s="55"/>
      <c r="P17" s="51" t="s">
        <v>338</v>
      </c>
      <c r="Q17" s="52">
        <v>2</v>
      </c>
      <c r="R17" s="53" t="s">
        <v>77</v>
      </c>
      <c r="S17" s="54">
        <v>4760</v>
      </c>
      <c r="T17" s="54">
        <v>9520</v>
      </c>
      <c r="U17" s="55"/>
      <c r="W17" s="51" t="s">
        <v>338</v>
      </c>
      <c r="X17" s="52">
        <v>2</v>
      </c>
      <c r="Y17" s="53" t="s">
        <v>77</v>
      </c>
      <c r="Z17" s="54">
        <v>4760</v>
      </c>
      <c r="AA17" s="54">
        <f t="shared" si="0"/>
        <v>9520</v>
      </c>
      <c r="AB17" s="55"/>
      <c r="AD17" s="51" t="s">
        <v>338</v>
      </c>
      <c r="AE17" s="52">
        <v>2</v>
      </c>
      <c r="AF17" s="53" t="s">
        <v>77</v>
      </c>
      <c r="AG17" s="54">
        <v>4760</v>
      </c>
      <c r="AH17" s="54">
        <f t="shared" si="1"/>
        <v>9520</v>
      </c>
      <c r="AI17" s="55"/>
      <c r="AK17" s="51" t="s">
        <v>338</v>
      </c>
      <c r="AL17" s="52">
        <v>2</v>
      </c>
      <c r="AM17" s="53" t="s">
        <v>77</v>
      </c>
      <c r="AN17" s="54">
        <v>4760</v>
      </c>
      <c r="AO17" s="54">
        <f t="shared" si="2"/>
        <v>9520</v>
      </c>
      <c r="AP17" s="55"/>
    </row>
    <row r="18" spans="2:42">
      <c r="B18" s="51" t="s">
        <v>339</v>
      </c>
      <c r="C18" s="52">
        <v>2</v>
      </c>
      <c r="D18" s="53" t="s">
        <v>77</v>
      </c>
      <c r="E18" s="54">
        <v>773500</v>
      </c>
      <c r="F18" s="54">
        <v>1547000</v>
      </c>
      <c r="G18" s="55"/>
      <c r="I18" s="51" t="s">
        <v>339</v>
      </c>
      <c r="J18" s="52">
        <v>2</v>
      </c>
      <c r="K18" s="53" t="s">
        <v>77</v>
      </c>
      <c r="L18" s="54">
        <v>773500</v>
      </c>
      <c r="M18" s="54">
        <v>1547000</v>
      </c>
      <c r="N18" s="55"/>
      <c r="P18" s="51" t="s">
        <v>339</v>
      </c>
      <c r="Q18" s="52">
        <v>2</v>
      </c>
      <c r="R18" s="53" t="s">
        <v>77</v>
      </c>
      <c r="S18" s="54">
        <v>773500</v>
      </c>
      <c r="T18" s="54">
        <v>1547000</v>
      </c>
      <c r="U18" s="55"/>
      <c r="W18" s="51" t="s">
        <v>339</v>
      </c>
      <c r="X18" s="52">
        <v>2</v>
      </c>
      <c r="Y18" s="53" t="s">
        <v>77</v>
      </c>
      <c r="Z18" s="54">
        <v>773500</v>
      </c>
      <c r="AA18" s="54">
        <f t="shared" si="0"/>
        <v>1547000</v>
      </c>
      <c r="AB18" s="55"/>
      <c r="AD18" s="51" t="s">
        <v>339</v>
      </c>
      <c r="AE18" s="52">
        <v>2</v>
      </c>
      <c r="AF18" s="53" t="s">
        <v>77</v>
      </c>
      <c r="AG18" s="54">
        <v>773500</v>
      </c>
      <c r="AH18" s="54">
        <f t="shared" si="1"/>
        <v>1547000</v>
      </c>
      <c r="AI18" s="55"/>
      <c r="AK18" s="51" t="s">
        <v>339</v>
      </c>
      <c r="AL18" s="52">
        <v>4</v>
      </c>
      <c r="AM18" s="53" t="s">
        <v>77</v>
      </c>
      <c r="AN18" s="54">
        <v>773500</v>
      </c>
      <c r="AO18" s="54">
        <f t="shared" si="2"/>
        <v>3094000</v>
      </c>
      <c r="AP18" s="55"/>
    </row>
    <row r="19" spans="2:42">
      <c r="B19" s="51" t="s">
        <v>340</v>
      </c>
      <c r="C19" s="52">
        <v>5</v>
      </c>
      <c r="D19" s="53" t="s">
        <v>77</v>
      </c>
      <c r="E19" s="54">
        <v>119000</v>
      </c>
      <c r="F19" s="54">
        <v>595000</v>
      </c>
      <c r="G19" s="55"/>
      <c r="I19" s="51" t="s">
        <v>340</v>
      </c>
      <c r="J19" s="52">
        <v>5</v>
      </c>
      <c r="K19" s="53" t="s">
        <v>77</v>
      </c>
      <c r="L19" s="54">
        <v>119000</v>
      </c>
      <c r="M19" s="54">
        <v>595000</v>
      </c>
      <c r="N19" s="55"/>
      <c r="P19" s="51" t="s">
        <v>340</v>
      </c>
      <c r="Q19" s="52">
        <v>5</v>
      </c>
      <c r="R19" s="53" t="s">
        <v>77</v>
      </c>
      <c r="S19" s="54">
        <v>119000</v>
      </c>
      <c r="T19" s="54">
        <v>595000</v>
      </c>
      <c r="U19" s="55"/>
      <c r="W19" s="51" t="s">
        <v>340</v>
      </c>
      <c r="X19" s="52">
        <v>5</v>
      </c>
      <c r="Y19" s="53" t="s">
        <v>77</v>
      </c>
      <c r="Z19" s="54">
        <v>119000</v>
      </c>
      <c r="AA19" s="54">
        <f t="shared" si="0"/>
        <v>595000</v>
      </c>
      <c r="AB19" s="55"/>
      <c r="AD19" s="51" t="s">
        <v>340</v>
      </c>
      <c r="AE19" s="52">
        <v>5</v>
      </c>
      <c r="AF19" s="53" t="s">
        <v>77</v>
      </c>
      <c r="AG19" s="54">
        <v>119000</v>
      </c>
      <c r="AH19" s="54">
        <f t="shared" si="1"/>
        <v>595000</v>
      </c>
      <c r="AI19" s="55"/>
      <c r="AK19" s="51" t="s">
        <v>340</v>
      </c>
      <c r="AL19" s="52">
        <v>5</v>
      </c>
      <c r="AM19" s="53" t="s">
        <v>77</v>
      </c>
      <c r="AN19" s="54">
        <v>119000</v>
      </c>
      <c r="AO19" s="54">
        <f t="shared" si="2"/>
        <v>595000</v>
      </c>
      <c r="AP19" s="55"/>
    </row>
    <row r="20" spans="2:42">
      <c r="B20" s="51" t="s">
        <v>341</v>
      </c>
      <c r="C20" s="52">
        <v>5</v>
      </c>
      <c r="D20" s="53" t="s">
        <v>77</v>
      </c>
      <c r="E20" s="54">
        <v>4760</v>
      </c>
      <c r="F20" s="54">
        <v>23800</v>
      </c>
      <c r="G20" s="55"/>
      <c r="I20" s="51" t="s">
        <v>341</v>
      </c>
      <c r="J20" s="52">
        <v>5</v>
      </c>
      <c r="K20" s="53" t="s">
        <v>77</v>
      </c>
      <c r="L20" s="54">
        <v>4760</v>
      </c>
      <c r="M20" s="54">
        <v>23800</v>
      </c>
      <c r="N20" s="55"/>
      <c r="P20" s="51" t="s">
        <v>341</v>
      </c>
      <c r="Q20" s="52">
        <v>5</v>
      </c>
      <c r="R20" s="53" t="s">
        <v>77</v>
      </c>
      <c r="S20" s="54">
        <v>4760</v>
      </c>
      <c r="T20" s="54">
        <v>23800</v>
      </c>
      <c r="U20" s="55"/>
      <c r="W20" s="51" t="s">
        <v>341</v>
      </c>
      <c r="X20" s="52">
        <v>5</v>
      </c>
      <c r="Y20" s="53" t="s">
        <v>77</v>
      </c>
      <c r="Z20" s="54">
        <v>4760</v>
      </c>
      <c r="AA20" s="54">
        <f t="shared" si="0"/>
        <v>23800</v>
      </c>
      <c r="AB20" s="55"/>
      <c r="AD20" s="51" t="s">
        <v>341</v>
      </c>
      <c r="AE20" s="52">
        <v>5</v>
      </c>
      <c r="AF20" s="53" t="s">
        <v>77</v>
      </c>
      <c r="AG20" s="54">
        <v>4760</v>
      </c>
      <c r="AH20" s="54">
        <f t="shared" si="1"/>
        <v>23800</v>
      </c>
      <c r="AI20" s="55"/>
      <c r="AK20" s="51" t="s">
        <v>341</v>
      </c>
      <c r="AL20" s="52">
        <v>5</v>
      </c>
      <c r="AM20" s="53" t="s">
        <v>77</v>
      </c>
      <c r="AN20" s="54">
        <v>4760</v>
      </c>
      <c r="AO20" s="54">
        <f t="shared" si="2"/>
        <v>23800</v>
      </c>
      <c r="AP20" s="55"/>
    </row>
    <row r="21" spans="2:42">
      <c r="B21" s="51" t="s">
        <v>342</v>
      </c>
      <c r="C21" s="52">
        <v>0.5</v>
      </c>
      <c r="D21" s="53" t="s">
        <v>77</v>
      </c>
      <c r="E21" s="54">
        <v>892500</v>
      </c>
      <c r="F21" s="54">
        <v>446250</v>
      </c>
      <c r="G21" s="55"/>
      <c r="I21" s="51" t="s">
        <v>342</v>
      </c>
      <c r="J21" s="52">
        <v>0.5</v>
      </c>
      <c r="K21" s="53" t="s">
        <v>77</v>
      </c>
      <c r="L21" s="54">
        <v>892500</v>
      </c>
      <c r="M21" s="54">
        <v>446250</v>
      </c>
      <c r="N21" s="55"/>
      <c r="P21" s="51" t="s">
        <v>342</v>
      </c>
      <c r="Q21" s="52">
        <v>0.5</v>
      </c>
      <c r="R21" s="53" t="s">
        <v>77</v>
      </c>
      <c r="S21" s="54">
        <v>892500</v>
      </c>
      <c r="T21" s="54">
        <v>446250</v>
      </c>
      <c r="U21" s="55"/>
      <c r="W21" s="51" t="s">
        <v>342</v>
      </c>
      <c r="X21" s="52">
        <v>0.5</v>
      </c>
      <c r="Y21" s="53" t="s">
        <v>77</v>
      </c>
      <c r="Z21" s="54">
        <v>892500</v>
      </c>
      <c r="AA21" s="54">
        <f t="shared" si="0"/>
        <v>446250</v>
      </c>
      <c r="AB21" s="55"/>
      <c r="AD21" s="51" t="s">
        <v>342</v>
      </c>
      <c r="AE21" s="52">
        <v>0.5</v>
      </c>
      <c r="AF21" s="53" t="s">
        <v>77</v>
      </c>
      <c r="AG21" s="54">
        <v>892500</v>
      </c>
      <c r="AH21" s="54">
        <f t="shared" si="1"/>
        <v>446250</v>
      </c>
      <c r="AI21" s="55"/>
      <c r="AK21" s="51" t="s">
        <v>342</v>
      </c>
      <c r="AL21" s="52">
        <v>1</v>
      </c>
      <c r="AM21" s="53" t="s">
        <v>77</v>
      </c>
      <c r="AN21" s="54">
        <v>892500</v>
      </c>
      <c r="AO21" s="54">
        <f t="shared" si="2"/>
        <v>892500</v>
      </c>
      <c r="AP21" s="55"/>
    </row>
    <row r="22" spans="2:42">
      <c r="B22" s="51" t="s">
        <v>343</v>
      </c>
      <c r="C22" s="52">
        <v>0.5</v>
      </c>
      <c r="D22" s="53" t="s">
        <v>77</v>
      </c>
      <c r="E22" s="54">
        <v>178500</v>
      </c>
      <c r="F22" s="54">
        <v>89250</v>
      </c>
      <c r="G22" s="55"/>
      <c r="I22" s="51" t="s">
        <v>343</v>
      </c>
      <c r="J22" s="52">
        <v>0.5</v>
      </c>
      <c r="K22" s="53" t="s">
        <v>77</v>
      </c>
      <c r="L22" s="54">
        <v>178500</v>
      </c>
      <c r="M22" s="54">
        <v>89250</v>
      </c>
      <c r="N22" s="55"/>
      <c r="P22" s="51" t="s">
        <v>343</v>
      </c>
      <c r="Q22" s="52">
        <v>0.5</v>
      </c>
      <c r="R22" s="53" t="s">
        <v>77</v>
      </c>
      <c r="S22" s="54">
        <v>178500</v>
      </c>
      <c r="T22" s="54">
        <v>89250</v>
      </c>
      <c r="U22" s="55"/>
      <c r="W22" s="51" t="s">
        <v>343</v>
      </c>
      <c r="X22" s="52">
        <v>0.5</v>
      </c>
      <c r="Y22" s="53" t="s">
        <v>77</v>
      </c>
      <c r="Z22" s="54">
        <v>178500</v>
      </c>
      <c r="AA22" s="54">
        <f t="shared" si="0"/>
        <v>89250</v>
      </c>
      <c r="AB22" s="55"/>
      <c r="AD22" s="51" t="s">
        <v>343</v>
      </c>
      <c r="AE22" s="52">
        <v>0.5</v>
      </c>
      <c r="AF22" s="53" t="s">
        <v>77</v>
      </c>
      <c r="AG22" s="54">
        <v>178500</v>
      </c>
      <c r="AH22" s="54">
        <f t="shared" si="1"/>
        <v>89250</v>
      </c>
      <c r="AI22" s="55"/>
      <c r="AK22" s="51" t="s">
        <v>343</v>
      </c>
      <c r="AL22" s="52">
        <v>1</v>
      </c>
      <c r="AM22" s="53" t="s">
        <v>77</v>
      </c>
      <c r="AN22" s="54">
        <v>178500</v>
      </c>
      <c r="AO22" s="54">
        <f t="shared" si="2"/>
        <v>178500</v>
      </c>
      <c r="AP22" s="55"/>
    </row>
    <row r="23" spans="2:42">
      <c r="B23" s="51" t="s">
        <v>344</v>
      </c>
      <c r="C23" s="52">
        <v>1</v>
      </c>
      <c r="D23" s="53" t="s">
        <v>77</v>
      </c>
      <c r="E23" s="54">
        <v>969.76437050640845</v>
      </c>
      <c r="F23" s="54">
        <v>970</v>
      </c>
      <c r="G23" s="55"/>
      <c r="I23" s="51" t="s">
        <v>344</v>
      </c>
      <c r="J23" s="52">
        <v>1</v>
      </c>
      <c r="K23" s="53" t="s">
        <v>77</v>
      </c>
      <c r="L23" s="54">
        <v>969.76437050640845</v>
      </c>
      <c r="M23" s="54">
        <v>970</v>
      </c>
      <c r="N23" s="55"/>
      <c r="P23" s="51" t="s">
        <v>344</v>
      </c>
      <c r="Q23" s="52">
        <v>1</v>
      </c>
      <c r="R23" s="53" t="s">
        <v>77</v>
      </c>
      <c r="S23" s="54">
        <v>969.76437050640845</v>
      </c>
      <c r="T23" s="54">
        <v>970</v>
      </c>
      <c r="U23" s="55"/>
      <c r="W23" s="51" t="s">
        <v>344</v>
      </c>
      <c r="X23" s="52">
        <v>1</v>
      </c>
      <c r="Y23" s="53" t="s">
        <v>77</v>
      </c>
      <c r="Z23" s="54">
        <v>969.76437050640845</v>
      </c>
      <c r="AA23" s="54">
        <f t="shared" si="0"/>
        <v>970</v>
      </c>
      <c r="AB23" s="55"/>
      <c r="AD23" s="51" t="s">
        <v>344</v>
      </c>
      <c r="AE23" s="52">
        <v>1</v>
      </c>
      <c r="AF23" s="53" t="s">
        <v>77</v>
      </c>
      <c r="AG23" s="54">
        <v>969.76437050640845</v>
      </c>
      <c r="AH23" s="54">
        <f t="shared" si="1"/>
        <v>970</v>
      </c>
      <c r="AI23" s="55"/>
      <c r="AK23" s="51" t="s">
        <v>344</v>
      </c>
      <c r="AL23" s="52">
        <v>1</v>
      </c>
      <c r="AM23" s="53" t="s">
        <v>77</v>
      </c>
      <c r="AN23" s="54">
        <v>969.76437050640845</v>
      </c>
      <c r="AO23" s="54">
        <f t="shared" si="2"/>
        <v>970</v>
      </c>
      <c r="AP23" s="55"/>
    </row>
    <row r="24" spans="2:42">
      <c r="B24" s="51" t="s">
        <v>345</v>
      </c>
      <c r="C24" s="52">
        <v>2</v>
      </c>
      <c r="D24" s="53" t="s">
        <v>77</v>
      </c>
      <c r="E24" s="54">
        <v>1487.5</v>
      </c>
      <c r="F24" s="54">
        <v>2975</v>
      </c>
      <c r="G24" s="55"/>
      <c r="I24" s="51" t="s">
        <v>345</v>
      </c>
      <c r="J24" s="52">
        <v>2</v>
      </c>
      <c r="K24" s="53" t="s">
        <v>77</v>
      </c>
      <c r="L24" s="54">
        <v>1487.5</v>
      </c>
      <c r="M24" s="54">
        <v>2975</v>
      </c>
      <c r="N24" s="55"/>
      <c r="P24" s="51" t="s">
        <v>345</v>
      </c>
      <c r="Q24" s="52">
        <v>2</v>
      </c>
      <c r="R24" s="53" t="s">
        <v>77</v>
      </c>
      <c r="S24" s="54">
        <v>1487.5</v>
      </c>
      <c r="T24" s="54">
        <v>2975</v>
      </c>
      <c r="U24" s="55"/>
      <c r="W24" s="51" t="s">
        <v>345</v>
      </c>
      <c r="X24" s="52">
        <v>3</v>
      </c>
      <c r="Y24" s="53" t="s">
        <v>77</v>
      </c>
      <c r="Z24" s="54">
        <v>1487.5</v>
      </c>
      <c r="AA24" s="54">
        <f t="shared" si="0"/>
        <v>4463</v>
      </c>
      <c r="AB24" s="55"/>
      <c r="AD24" s="51" t="s">
        <v>345</v>
      </c>
      <c r="AE24" s="52">
        <v>3</v>
      </c>
      <c r="AF24" s="53" t="s">
        <v>77</v>
      </c>
      <c r="AG24" s="54">
        <v>1487.5</v>
      </c>
      <c r="AH24" s="54">
        <f t="shared" si="1"/>
        <v>4463</v>
      </c>
      <c r="AI24" s="55"/>
      <c r="AK24" s="51" t="s">
        <v>345</v>
      </c>
      <c r="AL24" s="52">
        <v>3</v>
      </c>
      <c r="AM24" s="53" t="s">
        <v>77</v>
      </c>
      <c r="AN24" s="54">
        <v>1487.5</v>
      </c>
      <c r="AO24" s="54">
        <f t="shared" si="2"/>
        <v>4463</v>
      </c>
      <c r="AP24" s="55"/>
    </row>
    <row r="25" spans="2:42">
      <c r="B25" s="51" t="s">
        <v>346</v>
      </c>
      <c r="C25" s="52">
        <v>1</v>
      </c>
      <c r="D25" s="53" t="s">
        <v>77</v>
      </c>
      <c r="E25" s="54">
        <v>33320</v>
      </c>
      <c r="F25" s="54">
        <v>33320</v>
      </c>
      <c r="G25" s="55"/>
      <c r="I25" s="51" t="s">
        <v>346</v>
      </c>
      <c r="J25" s="52">
        <v>1</v>
      </c>
      <c r="K25" s="53" t="s">
        <v>77</v>
      </c>
      <c r="L25" s="54">
        <v>33320</v>
      </c>
      <c r="M25" s="54">
        <v>33320</v>
      </c>
      <c r="N25" s="55"/>
      <c r="P25" s="51" t="s">
        <v>346</v>
      </c>
      <c r="Q25" s="52">
        <v>1</v>
      </c>
      <c r="R25" s="53" t="s">
        <v>77</v>
      </c>
      <c r="S25" s="54">
        <v>33320</v>
      </c>
      <c r="T25" s="54">
        <v>33320</v>
      </c>
      <c r="U25" s="55"/>
      <c r="W25" s="51" t="s">
        <v>346</v>
      </c>
      <c r="X25" s="52">
        <v>1</v>
      </c>
      <c r="Y25" s="53" t="s">
        <v>77</v>
      </c>
      <c r="Z25" s="54">
        <v>33320</v>
      </c>
      <c r="AA25" s="54">
        <f t="shared" si="0"/>
        <v>33320</v>
      </c>
      <c r="AB25" s="55"/>
      <c r="AD25" s="51" t="s">
        <v>346</v>
      </c>
      <c r="AE25" s="52">
        <v>1</v>
      </c>
      <c r="AF25" s="53" t="s">
        <v>77</v>
      </c>
      <c r="AG25" s="54">
        <v>33320</v>
      </c>
      <c r="AH25" s="54">
        <f t="shared" si="1"/>
        <v>33320</v>
      </c>
      <c r="AI25" s="55"/>
      <c r="AK25" s="51" t="s">
        <v>346</v>
      </c>
      <c r="AL25" s="52">
        <v>1</v>
      </c>
      <c r="AM25" s="53" t="s">
        <v>77</v>
      </c>
      <c r="AN25" s="54">
        <v>33320</v>
      </c>
      <c r="AO25" s="54">
        <f t="shared" si="2"/>
        <v>33320</v>
      </c>
      <c r="AP25" s="55"/>
    </row>
    <row r="26" spans="2:42">
      <c r="B26" s="51" t="s">
        <v>347</v>
      </c>
      <c r="C26" s="52">
        <v>1</v>
      </c>
      <c r="D26" s="53" t="s">
        <v>77</v>
      </c>
      <c r="E26" s="54">
        <v>481950</v>
      </c>
      <c r="F26" s="54">
        <v>481950</v>
      </c>
      <c r="G26" s="55"/>
      <c r="I26" s="51" t="s">
        <v>347</v>
      </c>
      <c r="J26" s="52">
        <v>1</v>
      </c>
      <c r="K26" s="53" t="s">
        <v>77</v>
      </c>
      <c r="L26" s="54">
        <v>481950</v>
      </c>
      <c r="M26" s="54">
        <v>481950</v>
      </c>
      <c r="N26" s="55"/>
      <c r="P26" s="51" t="s">
        <v>347</v>
      </c>
      <c r="Q26" s="52">
        <v>1</v>
      </c>
      <c r="R26" s="53" t="s">
        <v>77</v>
      </c>
      <c r="S26" s="54">
        <v>481950</v>
      </c>
      <c r="T26" s="54">
        <v>481950</v>
      </c>
      <c r="U26" s="55"/>
      <c r="W26" s="51" t="s">
        <v>347</v>
      </c>
      <c r="X26" s="52">
        <v>1</v>
      </c>
      <c r="Y26" s="53" t="s">
        <v>77</v>
      </c>
      <c r="Z26" s="54">
        <v>481950</v>
      </c>
      <c r="AA26" s="54">
        <f t="shared" si="0"/>
        <v>481950</v>
      </c>
      <c r="AB26" s="55"/>
      <c r="AD26" s="51" t="s">
        <v>347</v>
      </c>
      <c r="AE26" s="52">
        <v>1</v>
      </c>
      <c r="AF26" s="53" t="s">
        <v>77</v>
      </c>
      <c r="AG26" s="54">
        <v>481950</v>
      </c>
      <c r="AH26" s="54">
        <f t="shared" si="1"/>
        <v>481950</v>
      </c>
      <c r="AI26" s="55"/>
      <c r="AK26" s="51" t="s">
        <v>347</v>
      </c>
      <c r="AL26" s="52">
        <v>1</v>
      </c>
      <c r="AM26" s="53" t="s">
        <v>77</v>
      </c>
      <c r="AN26" s="54">
        <v>481950</v>
      </c>
      <c r="AO26" s="54">
        <f t="shared" si="2"/>
        <v>481950</v>
      </c>
      <c r="AP26" s="55"/>
    </row>
    <row r="27" spans="2:42">
      <c r="B27" s="51" t="s">
        <v>348</v>
      </c>
      <c r="C27" s="52">
        <v>1</v>
      </c>
      <c r="D27" s="53" t="s">
        <v>77</v>
      </c>
      <c r="E27" s="54">
        <v>969.76437050640845</v>
      </c>
      <c r="F27" s="54">
        <v>970</v>
      </c>
      <c r="G27" s="55"/>
      <c r="I27" s="51" t="s">
        <v>348</v>
      </c>
      <c r="J27" s="52">
        <v>1</v>
      </c>
      <c r="K27" s="53" t="s">
        <v>77</v>
      </c>
      <c r="L27" s="54">
        <v>969.76437050640845</v>
      </c>
      <c r="M27" s="54">
        <v>970</v>
      </c>
      <c r="N27" s="55"/>
      <c r="P27" s="51" t="s">
        <v>348</v>
      </c>
      <c r="Q27" s="52">
        <v>1</v>
      </c>
      <c r="R27" s="53" t="s">
        <v>77</v>
      </c>
      <c r="S27" s="54">
        <v>969.76437050640845</v>
      </c>
      <c r="T27" s="54">
        <v>970</v>
      </c>
      <c r="U27" s="55"/>
      <c r="W27" s="51" t="s">
        <v>348</v>
      </c>
      <c r="X27" s="52">
        <v>1</v>
      </c>
      <c r="Y27" s="53" t="s">
        <v>77</v>
      </c>
      <c r="Z27" s="54">
        <v>969.76437050640845</v>
      </c>
      <c r="AA27" s="54">
        <f t="shared" si="0"/>
        <v>970</v>
      </c>
      <c r="AB27" s="55"/>
      <c r="AD27" s="51" t="s">
        <v>348</v>
      </c>
      <c r="AE27" s="52">
        <v>1</v>
      </c>
      <c r="AF27" s="53" t="s">
        <v>77</v>
      </c>
      <c r="AG27" s="54">
        <v>969.76437050640845</v>
      </c>
      <c r="AH27" s="54">
        <f t="shared" si="1"/>
        <v>970</v>
      </c>
      <c r="AI27" s="55"/>
      <c r="AK27" s="51" t="s">
        <v>348</v>
      </c>
      <c r="AL27" s="52">
        <v>1</v>
      </c>
      <c r="AM27" s="53" t="s">
        <v>77</v>
      </c>
      <c r="AN27" s="54">
        <v>969.76437050640845</v>
      </c>
      <c r="AO27" s="54">
        <f t="shared" si="2"/>
        <v>970</v>
      </c>
      <c r="AP27" s="55"/>
    </row>
    <row r="28" spans="2:42">
      <c r="B28" s="51" t="s">
        <v>349</v>
      </c>
      <c r="C28" s="52">
        <v>1</v>
      </c>
      <c r="D28" s="53" t="s">
        <v>77</v>
      </c>
      <c r="E28" s="54">
        <v>2558500</v>
      </c>
      <c r="F28" s="54">
        <v>2558500</v>
      </c>
      <c r="G28" s="55"/>
      <c r="I28" s="51" t="s">
        <v>349</v>
      </c>
      <c r="J28" s="52">
        <v>1</v>
      </c>
      <c r="K28" s="53" t="s">
        <v>77</v>
      </c>
      <c r="L28" s="54">
        <v>2558500</v>
      </c>
      <c r="M28" s="54">
        <v>2558500</v>
      </c>
      <c r="N28" s="55"/>
      <c r="P28" s="51" t="s">
        <v>349</v>
      </c>
      <c r="Q28" s="52">
        <v>1</v>
      </c>
      <c r="R28" s="53" t="s">
        <v>77</v>
      </c>
      <c r="S28" s="54">
        <v>2558500</v>
      </c>
      <c r="T28" s="54">
        <v>2558500</v>
      </c>
      <c r="U28" s="55"/>
      <c r="W28" s="51" t="s">
        <v>349</v>
      </c>
      <c r="X28" s="52">
        <v>1</v>
      </c>
      <c r="Y28" s="53" t="s">
        <v>77</v>
      </c>
      <c r="Z28" s="54">
        <v>2558500</v>
      </c>
      <c r="AA28" s="54">
        <f t="shared" si="0"/>
        <v>2558500</v>
      </c>
      <c r="AB28" s="55"/>
      <c r="AD28" s="51" t="s">
        <v>349</v>
      </c>
      <c r="AE28" s="52">
        <v>1</v>
      </c>
      <c r="AF28" s="53" t="s">
        <v>77</v>
      </c>
      <c r="AG28" s="54">
        <v>2558500</v>
      </c>
      <c r="AH28" s="54">
        <f t="shared" si="1"/>
        <v>2558500</v>
      </c>
      <c r="AI28" s="55"/>
      <c r="AK28" s="51" t="s">
        <v>349</v>
      </c>
      <c r="AL28" s="52">
        <v>1</v>
      </c>
      <c r="AM28" s="53" t="s">
        <v>77</v>
      </c>
      <c r="AN28" s="54">
        <v>2558500</v>
      </c>
      <c r="AO28" s="54">
        <f t="shared" si="2"/>
        <v>2558500</v>
      </c>
      <c r="AP28" s="55"/>
    </row>
    <row r="29" spans="2:42">
      <c r="B29" s="51" t="s">
        <v>147</v>
      </c>
      <c r="C29" s="52">
        <v>1</v>
      </c>
      <c r="D29" s="53" t="s">
        <v>77</v>
      </c>
      <c r="E29" s="54">
        <v>723520</v>
      </c>
      <c r="F29" s="54">
        <v>723520</v>
      </c>
      <c r="G29" s="55"/>
      <c r="I29" s="51" t="s">
        <v>147</v>
      </c>
      <c r="J29" s="52">
        <v>1</v>
      </c>
      <c r="K29" s="53" t="s">
        <v>77</v>
      </c>
      <c r="L29" s="54">
        <v>723520</v>
      </c>
      <c r="M29" s="54">
        <v>723520</v>
      </c>
      <c r="N29" s="55"/>
      <c r="P29" s="51" t="s">
        <v>147</v>
      </c>
      <c r="Q29" s="52">
        <v>1</v>
      </c>
      <c r="R29" s="53" t="s">
        <v>77</v>
      </c>
      <c r="S29" s="54">
        <v>723520</v>
      </c>
      <c r="T29" s="54">
        <v>723520</v>
      </c>
      <c r="U29" s="55"/>
      <c r="W29" s="51" t="s">
        <v>147</v>
      </c>
      <c r="X29" s="52">
        <v>1</v>
      </c>
      <c r="Y29" s="53" t="s">
        <v>77</v>
      </c>
      <c r="Z29" s="54">
        <v>723520</v>
      </c>
      <c r="AA29" s="54">
        <f t="shared" si="0"/>
        <v>723520</v>
      </c>
      <c r="AB29" s="55"/>
      <c r="AD29" s="51" t="s">
        <v>147</v>
      </c>
      <c r="AE29" s="52">
        <v>1</v>
      </c>
      <c r="AF29" s="53" t="s">
        <v>77</v>
      </c>
      <c r="AG29" s="54">
        <v>723520</v>
      </c>
      <c r="AH29" s="54">
        <f t="shared" si="1"/>
        <v>723520</v>
      </c>
      <c r="AI29" s="55"/>
      <c r="AK29" s="51" t="s">
        <v>147</v>
      </c>
      <c r="AL29" s="52">
        <v>4</v>
      </c>
      <c r="AM29" s="53" t="s">
        <v>77</v>
      </c>
      <c r="AN29" s="54">
        <v>723520</v>
      </c>
      <c r="AO29" s="54">
        <f t="shared" si="2"/>
        <v>2894080</v>
      </c>
      <c r="AP29" s="55"/>
    </row>
    <row r="30" spans="2:42">
      <c r="B30" s="51"/>
      <c r="C30" s="52"/>
      <c r="D30" s="53" t="s">
        <v>49</v>
      </c>
      <c r="E30" s="54" t="s">
        <v>49</v>
      </c>
      <c r="F30" s="54">
        <v>0</v>
      </c>
      <c r="G30" s="55"/>
      <c r="I30" s="51"/>
      <c r="J30" s="52"/>
      <c r="K30" s="53" t="s">
        <v>49</v>
      </c>
      <c r="L30" s="54" t="s">
        <v>49</v>
      </c>
      <c r="M30" s="54">
        <v>0</v>
      </c>
      <c r="N30" s="55"/>
      <c r="P30" s="51"/>
      <c r="Q30" s="52"/>
      <c r="R30" s="53" t="s">
        <v>49</v>
      </c>
      <c r="S30" s="54" t="s">
        <v>49</v>
      </c>
      <c r="T30" s="54">
        <v>0</v>
      </c>
      <c r="U30" s="55"/>
      <c r="W30" s="51"/>
      <c r="X30" s="52"/>
      <c r="Y30" s="53" t="s">
        <v>49</v>
      </c>
      <c r="Z30" s="54" t="s">
        <v>49</v>
      </c>
      <c r="AA30" s="54">
        <f t="shared" si="0"/>
        <v>0</v>
      </c>
      <c r="AB30" s="55"/>
      <c r="AD30" s="51"/>
      <c r="AE30" s="52"/>
      <c r="AF30" s="53" t="s">
        <v>49</v>
      </c>
      <c r="AG30" s="54" t="s">
        <v>49</v>
      </c>
      <c r="AH30" s="54">
        <f t="shared" si="1"/>
        <v>0</v>
      </c>
      <c r="AI30" s="55"/>
      <c r="AK30" s="51"/>
      <c r="AL30" s="52"/>
      <c r="AM30" s="53" t="s">
        <v>49</v>
      </c>
      <c r="AN30" s="54" t="s">
        <v>49</v>
      </c>
      <c r="AO30" s="54">
        <f t="shared" si="2"/>
        <v>0</v>
      </c>
      <c r="AP30" s="55"/>
    </row>
    <row r="31" spans="2:42">
      <c r="B31" s="51"/>
      <c r="C31" s="52"/>
      <c r="D31" s="53" t="s">
        <v>49</v>
      </c>
      <c r="E31" s="54" t="s">
        <v>49</v>
      </c>
      <c r="F31" s="54">
        <v>0</v>
      </c>
      <c r="G31" s="55"/>
      <c r="I31" s="51"/>
      <c r="J31" s="52"/>
      <c r="K31" s="53" t="s">
        <v>49</v>
      </c>
      <c r="L31" s="54" t="s">
        <v>49</v>
      </c>
      <c r="M31" s="54">
        <v>0</v>
      </c>
      <c r="N31" s="55"/>
      <c r="P31" s="51"/>
      <c r="Q31" s="52"/>
      <c r="R31" s="53" t="s">
        <v>49</v>
      </c>
      <c r="S31" s="54" t="s">
        <v>49</v>
      </c>
      <c r="T31" s="54">
        <v>0</v>
      </c>
      <c r="U31" s="55"/>
      <c r="W31" s="51"/>
      <c r="X31" s="52"/>
      <c r="Y31" s="53" t="s">
        <v>49</v>
      </c>
      <c r="Z31" s="54" t="s">
        <v>49</v>
      </c>
      <c r="AA31" s="54">
        <f t="shared" si="0"/>
        <v>0</v>
      </c>
      <c r="AB31" s="55"/>
      <c r="AD31" s="51"/>
      <c r="AE31" s="52"/>
      <c r="AF31" s="53" t="s">
        <v>49</v>
      </c>
      <c r="AG31" s="54" t="s">
        <v>49</v>
      </c>
      <c r="AH31" s="54">
        <f t="shared" si="1"/>
        <v>0</v>
      </c>
      <c r="AI31" s="55"/>
      <c r="AK31" s="51"/>
      <c r="AL31" s="52"/>
      <c r="AM31" s="53" t="s">
        <v>49</v>
      </c>
      <c r="AN31" s="54" t="s">
        <v>49</v>
      </c>
      <c r="AO31" s="54">
        <f t="shared" si="2"/>
        <v>0</v>
      </c>
      <c r="AP31" s="55"/>
    </row>
    <row r="32" spans="2:42">
      <c r="B32" s="51"/>
      <c r="C32" s="52"/>
      <c r="D32" s="53" t="s">
        <v>49</v>
      </c>
      <c r="E32" s="54" t="s">
        <v>49</v>
      </c>
      <c r="F32" s="54">
        <v>0</v>
      </c>
      <c r="G32" s="55"/>
      <c r="I32" s="51"/>
      <c r="J32" s="52"/>
      <c r="K32" s="53" t="s">
        <v>49</v>
      </c>
      <c r="L32" s="54" t="s">
        <v>49</v>
      </c>
      <c r="M32" s="54">
        <v>0</v>
      </c>
      <c r="N32" s="55"/>
      <c r="P32" s="51"/>
      <c r="Q32" s="52"/>
      <c r="R32" s="53" t="s">
        <v>49</v>
      </c>
      <c r="S32" s="54" t="s">
        <v>49</v>
      </c>
      <c r="T32" s="54">
        <v>0</v>
      </c>
      <c r="U32" s="55"/>
      <c r="W32" s="51"/>
      <c r="X32" s="52"/>
      <c r="Y32" s="53" t="s">
        <v>49</v>
      </c>
      <c r="Z32" s="54" t="s">
        <v>49</v>
      </c>
      <c r="AA32" s="54">
        <f t="shared" si="0"/>
        <v>0</v>
      </c>
      <c r="AB32" s="55"/>
      <c r="AD32" s="51"/>
      <c r="AE32" s="52"/>
      <c r="AF32" s="53" t="s">
        <v>49</v>
      </c>
      <c r="AG32" s="54" t="s">
        <v>49</v>
      </c>
      <c r="AH32" s="54">
        <f t="shared" si="1"/>
        <v>0</v>
      </c>
      <c r="AI32" s="55"/>
      <c r="AK32" s="51"/>
      <c r="AL32" s="52"/>
      <c r="AM32" s="53" t="s">
        <v>49</v>
      </c>
      <c r="AN32" s="54" t="s">
        <v>49</v>
      </c>
      <c r="AO32" s="54">
        <f t="shared" si="2"/>
        <v>0</v>
      </c>
      <c r="AP32" s="55"/>
    </row>
    <row r="33" spans="2:42">
      <c r="B33" s="51"/>
      <c r="C33" s="52"/>
      <c r="D33" s="53" t="s">
        <v>49</v>
      </c>
      <c r="E33" s="54" t="s">
        <v>49</v>
      </c>
      <c r="F33" s="54">
        <v>0</v>
      </c>
      <c r="G33" s="55"/>
      <c r="I33" s="51"/>
      <c r="J33" s="52"/>
      <c r="K33" s="53" t="s">
        <v>49</v>
      </c>
      <c r="L33" s="54" t="s">
        <v>49</v>
      </c>
      <c r="M33" s="54">
        <v>0</v>
      </c>
      <c r="N33" s="55"/>
      <c r="P33" s="51"/>
      <c r="Q33" s="52"/>
      <c r="R33" s="53" t="s">
        <v>49</v>
      </c>
      <c r="S33" s="54" t="s">
        <v>49</v>
      </c>
      <c r="T33" s="54">
        <v>0</v>
      </c>
      <c r="U33" s="55"/>
      <c r="W33" s="51"/>
      <c r="X33" s="52"/>
      <c r="Y33" s="53" t="s">
        <v>49</v>
      </c>
      <c r="Z33" s="54" t="s">
        <v>49</v>
      </c>
      <c r="AA33" s="54">
        <f t="shared" si="0"/>
        <v>0</v>
      </c>
      <c r="AB33" s="55"/>
      <c r="AD33" s="51"/>
      <c r="AE33" s="52"/>
      <c r="AF33" s="53" t="s">
        <v>49</v>
      </c>
      <c r="AG33" s="54" t="s">
        <v>49</v>
      </c>
      <c r="AH33" s="54">
        <f t="shared" si="1"/>
        <v>0</v>
      </c>
      <c r="AI33" s="55"/>
      <c r="AK33" s="51"/>
      <c r="AL33" s="52"/>
      <c r="AM33" s="53" t="s">
        <v>49</v>
      </c>
      <c r="AN33" s="54" t="s">
        <v>49</v>
      </c>
      <c r="AO33" s="54">
        <f t="shared" si="2"/>
        <v>0</v>
      </c>
      <c r="AP33" s="55"/>
    </row>
    <row r="34" spans="2:42">
      <c r="B34" s="51"/>
      <c r="C34" s="52"/>
      <c r="D34" s="53" t="s">
        <v>49</v>
      </c>
      <c r="E34" s="54" t="s">
        <v>49</v>
      </c>
      <c r="F34" s="54">
        <v>0</v>
      </c>
      <c r="G34" s="55"/>
      <c r="I34" s="51"/>
      <c r="J34" s="52"/>
      <c r="K34" s="53" t="s">
        <v>49</v>
      </c>
      <c r="L34" s="54" t="s">
        <v>49</v>
      </c>
      <c r="M34" s="54">
        <v>0</v>
      </c>
      <c r="N34" s="55"/>
      <c r="P34" s="51"/>
      <c r="Q34" s="52"/>
      <c r="R34" s="53" t="s">
        <v>49</v>
      </c>
      <c r="S34" s="54" t="s">
        <v>49</v>
      </c>
      <c r="T34" s="54">
        <v>0</v>
      </c>
      <c r="U34" s="55"/>
      <c r="W34" s="51"/>
      <c r="X34" s="52"/>
      <c r="Y34" s="53" t="s">
        <v>49</v>
      </c>
      <c r="Z34" s="54" t="s">
        <v>49</v>
      </c>
      <c r="AA34" s="54">
        <f t="shared" si="0"/>
        <v>0</v>
      </c>
      <c r="AB34" s="55"/>
      <c r="AD34" s="51"/>
      <c r="AE34" s="52"/>
      <c r="AF34" s="53" t="s">
        <v>49</v>
      </c>
      <c r="AG34" s="54" t="s">
        <v>49</v>
      </c>
      <c r="AH34" s="54">
        <f t="shared" si="1"/>
        <v>0</v>
      </c>
      <c r="AI34" s="55"/>
      <c r="AK34" s="51"/>
      <c r="AL34" s="52"/>
      <c r="AM34" s="53" t="s">
        <v>49</v>
      </c>
      <c r="AN34" s="54" t="s">
        <v>49</v>
      </c>
      <c r="AO34" s="54">
        <f t="shared" si="2"/>
        <v>0</v>
      </c>
      <c r="AP34" s="55"/>
    </row>
    <row r="35" spans="2:42">
      <c r="B35" s="51"/>
      <c r="C35" s="52"/>
      <c r="D35" s="53" t="s">
        <v>49</v>
      </c>
      <c r="E35" s="54" t="s">
        <v>49</v>
      </c>
      <c r="F35" s="54">
        <v>0</v>
      </c>
      <c r="G35" s="55"/>
      <c r="I35" s="51"/>
      <c r="J35" s="52"/>
      <c r="K35" s="53" t="s">
        <v>49</v>
      </c>
      <c r="L35" s="54" t="s">
        <v>49</v>
      </c>
      <c r="M35" s="54">
        <v>0</v>
      </c>
      <c r="N35" s="55"/>
      <c r="P35" s="51"/>
      <c r="Q35" s="52"/>
      <c r="R35" s="53" t="s">
        <v>49</v>
      </c>
      <c r="S35" s="54" t="s">
        <v>49</v>
      </c>
      <c r="T35" s="54">
        <v>0</v>
      </c>
      <c r="U35" s="55"/>
      <c r="W35" s="51"/>
      <c r="X35" s="52"/>
      <c r="Y35" s="53" t="s">
        <v>49</v>
      </c>
      <c r="Z35" s="54" t="s">
        <v>49</v>
      </c>
      <c r="AA35" s="54">
        <f t="shared" si="0"/>
        <v>0</v>
      </c>
      <c r="AB35" s="55"/>
      <c r="AD35" s="51"/>
      <c r="AE35" s="52"/>
      <c r="AF35" s="53" t="s">
        <v>49</v>
      </c>
      <c r="AG35" s="54" t="s">
        <v>49</v>
      </c>
      <c r="AH35" s="54">
        <f t="shared" si="1"/>
        <v>0</v>
      </c>
      <c r="AI35" s="55"/>
      <c r="AK35" s="51"/>
      <c r="AL35" s="52"/>
      <c r="AM35" s="53" t="s">
        <v>49</v>
      </c>
      <c r="AN35" s="54" t="s">
        <v>49</v>
      </c>
      <c r="AO35" s="54">
        <f t="shared" si="2"/>
        <v>0</v>
      </c>
      <c r="AP35" s="55"/>
    </row>
    <row r="36" spans="2:42">
      <c r="B36" s="51"/>
      <c r="C36" s="52"/>
      <c r="D36" s="53" t="s">
        <v>49</v>
      </c>
      <c r="E36" s="54" t="s">
        <v>49</v>
      </c>
      <c r="F36" s="54">
        <v>0</v>
      </c>
      <c r="G36" s="55"/>
      <c r="I36" s="51"/>
      <c r="J36" s="52"/>
      <c r="K36" s="53" t="s">
        <v>49</v>
      </c>
      <c r="L36" s="54" t="s">
        <v>49</v>
      </c>
      <c r="M36" s="54">
        <v>0</v>
      </c>
      <c r="N36" s="55"/>
      <c r="P36" s="51"/>
      <c r="Q36" s="52"/>
      <c r="R36" s="53" t="s">
        <v>49</v>
      </c>
      <c r="S36" s="54" t="s">
        <v>49</v>
      </c>
      <c r="T36" s="54">
        <v>0</v>
      </c>
      <c r="U36" s="55"/>
      <c r="W36" s="51"/>
      <c r="X36" s="52"/>
      <c r="Y36" s="53" t="s">
        <v>49</v>
      </c>
      <c r="Z36" s="54" t="s">
        <v>49</v>
      </c>
      <c r="AA36" s="54">
        <f t="shared" si="0"/>
        <v>0</v>
      </c>
      <c r="AB36" s="55"/>
      <c r="AD36" s="51"/>
      <c r="AE36" s="52"/>
      <c r="AF36" s="53" t="s">
        <v>49</v>
      </c>
      <c r="AG36" s="54" t="s">
        <v>49</v>
      </c>
      <c r="AH36" s="54">
        <f t="shared" si="1"/>
        <v>0</v>
      </c>
      <c r="AI36" s="55"/>
      <c r="AK36" s="51"/>
      <c r="AL36" s="52"/>
      <c r="AM36" s="53" t="s">
        <v>49</v>
      </c>
      <c r="AN36" s="54" t="s">
        <v>49</v>
      </c>
      <c r="AO36" s="54">
        <f t="shared" si="2"/>
        <v>0</v>
      </c>
      <c r="AP36" s="55"/>
    </row>
    <row r="37" spans="2:42">
      <c r="B37" s="51"/>
      <c r="C37" s="52"/>
      <c r="D37" s="53" t="s">
        <v>49</v>
      </c>
      <c r="E37" s="54" t="s">
        <v>49</v>
      </c>
      <c r="F37" s="54">
        <v>0</v>
      </c>
      <c r="G37" s="55"/>
      <c r="I37" s="51"/>
      <c r="J37" s="52"/>
      <c r="K37" s="53" t="s">
        <v>49</v>
      </c>
      <c r="L37" s="54" t="s">
        <v>49</v>
      </c>
      <c r="M37" s="54">
        <v>0</v>
      </c>
      <c r="N37" s="55"/>
      <c r="P37" s="51"/>
      <c r="Q37" s="52"/>
      <c r="R37" s="53" t="s">
        <v>49</v>
      </c>
      <c r="S37" s="54" t="s">
        <v>49</v>
      </c>
      <c r="T37" s="54">
        <v>0</v>
      </c>
      <c r="U37" s="55"/>
      <c r="W37" s="51"/>
      <c r="X37" s="52"/>
      <c r="Y37" s="53" t="s">
        <v>49</v>
      </c>
      <c r="Z37" s="54" t="s">
        <v>49</v>
      </c>
      <c r="AA37" s="54">
        <f t="shared" si="0"/>
        <v>0</v>
      </c>
      <c r="AB37" s="55"/>
      <c r="AD37" s="51"/>
      <c r="AE37" s="52"/>
      <c r="AF37" s="53" t="s">
        <v>49</v>
      </c>
      <c r="AG37" s="54" t="s">
        <v>49</v>
      </c>
      <c r="AH37" s="54">
        <f t="shared" si="1"/>
        <v>0</v>
      </c>
      <c r="AI37" s="55"/>
      <c r="AK37" s="51"/>
      <c r="AL37" s="52"/>
      <c r="AM37" s="53" t="s">
        <v>49</v>
      </c>
      <c r="AN37" s="54" t="s">
        <v>49</v>
      </c>
      <c r="AO37" s="54">
        <f t="shared" si="2"/>
        <v>0</v>
      </c>
      <c r="AP37" s="55"/>
    </row>
    <row r="38" spans="2:42">
      <c r="B38" s="51"/>
      <c r="C38" s="52"/>
      <c r="D38" s="53" t="s">
        <v>49</v>
      </c>
      <c r="E38" s="54" t="s">
        <v>49</v>
      </c>
      <c r="F38" s="54">
        <v>0</v>
      </c>
      <c r="G38" s="55"/>
      <c r="I38" s="51"/>
      <c r="J38" s="52"/>
      <c r="K38" s="53" t="s">
        <v>49</v>
      </c>
      <c r="L38" s="54" t="s">
        <v>49</v>
      </c>
      <c r="M38" s="54">
        <v>0</v>
      </c>
      <c r="N38" s="55"/>
      <c r="P38" s="51"/>
      <c r="Q38" s="52"/>
      <c r="R38" s="53" t="s">
        <v>49</v>
      </c>
      <c r="S38" s="54" t="s">
        <v>49</v>
      </c>
      <c r="T38" s="54">
        <v>0</v>
      </c>
      <c r="U38" s="55"/>
      <c r="W38" s="51"/>
      <c r="X38" s="52"/>
      <c r="Y38" s="53" t="s">
        <v>49</v>
      </c>
      <c r="Z38" s="54" t="s">
        <v>49</v>
      </c>
      <c r="AA38" s="54">
        <f t="shared" si="0"/>
        <v>0</v>
      </c>
      <c r="AB38" s="55"/>
      <c r="AD38" s="51"/>
      <c r="AE38" s="52"/>
      <c r="AF38" s="53" t="s">
        <v>49</v>
      </c>
      <c r="AG38" s="54" t="s">
        <v>49</v>
      </c>
      <c r="AH38" s="54">
        <f t="shared" si="1"/>
        <v>0</v>
      </c>
      <c r="AI38" s="55"/>
      <c r="AK38" s="51"/>
      <c r="AL38" s="52"/>
      <c r="AM38" s="53" t="s">
        <v>49</v>
      </c>
      <c r="AN38" s="54" t="s">
        <v>49</v>
      </c>
      <c r="AO38" s="54">
        <f t="shared" si="2"/>
        <v>0</v>
      </c>
      <c r="AP38" s="55"/>
    </row>
    <row r="39" spans="2:42">
      <c r="B39" s="51"/>
      <c r="C39" s="52"/>
      <c r="D39" s="53" t="s">
        <v>49</v>
      </c>
      <c r="E39" s="54" t="s">
        <v>49</v>
      </c>
      <c r="F39" s="54">
        <v>0</v>
      </c>
      <c r="G39" s="55"/>
      <c r="I39" s="51"/>
      <c r="J39" s="52"/>
      <c r="K39" s="53" t="s">
        <v>49</v>
      </c>
      <c r="L39" s="54" t="s">
        <v>49</v>
      </c>
      <c r="M39" s="54">
        <v>0</v>
      </c>
      <c r="N39" s="55"/>
      <c r="P39" s="51"/>
      <c r="Q39" s="52"/>
      <c r="R39" s="53" t="s">
        <v>49</v>
      </c>
      <c r="S39" s="54" t="s">
        <v>49</v>
      </c>
      <c r="T39" s="54">
        <v>0</v>
      </c>
      <c r="U39" s="55"/>
      <c r="W39" s="51"/>
      <c r="X39" s="52"/>
      <c r="Y39" s="53" t="s">
        <v>49</v>
      </c>
      <c r="Z39" s="54" t="s">
        <v>49</v>
      </c>
      <c r="AA39" s="54">
        <f t="shared" si="0"/>
        <v>0</v>
      </c>
      <c r="AB39" s="55"/>
      <c r="AD39" s="51"/>
      <c r="AE39" s="52"/>
      <c r="AF39" s="53" t="s">
        <v>49</v>
      </c>
      <c r="AG39" s="54" t="s">
        <v>49</v>
      </c>
      <c r="AH39" s="54">
        <f t="shared" si="1"/>
        <v>0</v>
      </c>
      <c r="AI39" s="55"/>
      <c r="AK39" s="51"/>
      <c r="AL39" s="52"/>
      <c r="AM39" s="53" t="s">
        <v>49</v>
      </c>
      <c r="AN39" s="54" t="s">
        <v>49</v>
      </c>
      <c r="AO39" s="54">
        <f t="shared" si="2"/>
        <v>0</v>
      </c>
      <c r="AP39" s="55"/>
    </row>
    <row r="40" spans="2:42">
      <c r="B40" s="51"/>
      <c r="C40" s="52"/>
      <c r="D40" s="53" t="s">
        <v>49</v>
      </c>
      <c r="E40" s="54" t="s">
        <v>49</v>
      </c>
      <c r="F40" s="54">
        <v>0</v>
      </c>
      <c r="G40" s="55"/>
      <c r="I40" s="51"/>
      <c r="J40" s="52"/>
      <c r="K40" s="53" t="s">
        <v>49</v>
      </c>
      <c r="L40" s="54" t="s">
        <v>49</v>
      </c>
      <c r="M40" s="54">
        <v>0</v>
      </c>
      <c r="N40" s="55"/>
      <c r="P40" s="51"/>
      <c r="Q40" s="52"/>
      <c r="R40" s="53" t="s">
        <v>49</v>
      </c>
      <c r="S40" s="54" t="s">
        <v>49</v>
      </c>
      <c r="T40" s="54">
        <v>0</v>
      </c>
      <c r="U40" s="55"/>
      <c r="W40" s="51"/>
      <c r="X40" s="52"/>
      <c r="Y40" s="53" t="s">
        <v>49</v>
      </c>
      <c r="Z40" s="54" t="s">
        <v>49</v>
      </c>
      <c r="AA40" s="54">
        <f t="shared" si="0"/>
        <v>0</v>
      </c>
      <c r="AB40" s="55"/>
      <c r="AD40" s="51"/>
      <c r="AE40" s="52"/>
      <c r="AF40" s="53" t="s">
        <v>49</v>
      </c>
      <c r="AG40" s="54" t="s">
        <v>49</v>
      </c>
      <c r="AH40" s="54">
        <f t="shared" si="1"/>
        <v>0</v>
      </c>
      <c r="AI40" s="55"/>
      <c r="AK40" s="51"/>
      <c r="AL40" s="52"/>
      <c r="AM40" s="53" t="s">
        <v>49</v>
      </c>
      <c r="AN40" s="54" t="s">
        <v>49</v>
      </c>
      <c r="AO40" s="54">
        <f t="shared" si="2"/>
        <v>0</v>
      </c>
      <c r="AP40" s="55"/>
    </row>
    <row r="41" spans="2:42">
      <c r="B41" s="51"/>
      <c r="C41" s="52"/>
      <c r="D41" s="53" t="s">
        <v>49</v>
      </c>
      <c r="E41" s="54" t="s">
        <v>49</v>
      </c>
      <c r="F41" s="54">
        <v>0</v>
      </c>
      <c r="G41" s="55"/>
      <c r="I41" s="51"/>
      <c r="J41" s="52"/>
      <c r="K41" s="53" t="s">
        <v>49</v>
      </c>
      <c r="L41" s="54" t="s">
        <v>49</v>
      </c>
      <c r="M41" s="54">
        <v>0</v>
      </c>
      <c r="N41" s="55"/>
      <c r="P41" s="51"/>
      <c r="Q41" s="52"/>
      <c r="R41" s="53" t="s">
        <v>49</v>
      </c>
      <c r="S41" s="54" t="s">
        <v>49</v>
      </c>
      <c r="T41" s="54">
        <v>0</v>
      </c>
      <c r="U41" s="55"/>
      <c r="W41" s="51"/>
      <c r="X41" s="52"/>
      <c r="Y41" s="53" t="s">
        <v>49</v>
      </c>
      <c r="Z41" s="54" t="s">
        <v>49</v>
      </c>
      <c r="AA41" s="54">
        <f t="shared" si="0"/>
        <v>0</v>
      </c>
      <c r="AB41" s="55"/>
      <c r="AD41" s="51"/>
      <c r="AE41" s="52"/>
      <c r="AF41" s="53" t="s">
        <v>49</v>
      </c>
      <c r="AG41" s="54" t="s">
        <v>49</v>
      </c>
      <c r="AH41" s="54">
        <f t="shared" si="1"/>
        <v>0</v>
      </c>
      <c r="AI41" s="55"/>
      <c r="AK41" s="51"/>
      <c r="AL41" s="52"/>
      <c r="AM41" s="53" t="s">
        <v>49</v>
      </c>
      <c r="AN41" s="54" t="s">
        <v>49</v>
      </c>
      <c r="AO41" s="54">
        <f t="shared" si="2"/>
        <v>0</v>
      </c>
      <c r="AP41" s="55"/>
    </row>
    <row r="42" spans="2:42">
      <c r="B42" s="51"/>
      <c r="C42" s="52"/>
      <c r="D42" s="53" t="s">
        <v>49</v>
      </c>
      <c r="E42" s="54" t="s">
        <v>49</v>
      </c>
      <c r="F42" s="54">
        <v>0</v>
      </c>
      <c r="G42" s="55"/>
      <c r="I42" s="51"/>
      <c r="J42" s="52"/>
      <c r="K42" s="53" t="s">
        <v>49</v>
      </c>
      <c r="L42" s="54" t="s">
        <v>49</v>
      </c>
      <c r="M42" s="54">
        <v>0</v>
      </c>
      <c r="N42" s="55"/>
      <c r="P42" s="51"/>
      <c r="Q42" s="52"/>
      <c r="R42" s="53" t="s">
        <v>49</v>
      </c>
      <c r="S42" s="54" t="s">
        <v>49</v>
      </c>
      <c r="T42" s="54">
        <v>0</v>
      </c>
      <c r="U42" s="55"/>
      <c r="W42" s="51"/>
      <c r="X42" s="52"/>
      <c r="Y42" s="53" t="s">
        <v>49</v>
      </c>
      <c r="Z42" s="54" t="s">
        <v>49</v>
      </c>
      <c r="AA42" s="54">
        <f t="shared" si="0"/>
        <v>0</v>
      </c>
      <c r="AB42" s="55"/>
      <c r="AD42" s="51"/>
      <c r="AE42" s="52"/>
      <c r="AF42" s="53" t="s">
        <v>49</v>
      </c>
      <c r="AG42" s="54" t="s">
        <v>49</v>
      </c>
      <c r="AH42" s="54">
        <f t="shared" si="1"/>
        <v>0</v>
      </c>
      <c r="AI42" s="55"/>
      <c r="AK42" s="51"/>
      <c r="AL42" s="52"/>
      <c r="AM42" s="53" t="s">
        <v>49</v>
      </c>
      <c r="AN42" s="54" t="s">
        <v>49</v>
      </c>
      <c r="AO42" s="54">
        <f t="shared" si="2"/>
        <v>0</v>
      </c>
      <c r="AP42" s="55"/>
    </row>
    <row r="43" spans="2:42">
      <c r="B43" s="51"/>
      <c r="C43" s="52"/>
      <c r="D43" s="53" t="s">
        <v>49</v>
      </c>
      <c r="E43" s="54" t="s">
        <v>49</v>
      </c>
      <c r="F43" s="54">
        <v>0</v>
      </c>
      <c r="G43" s="55"/>
      <c r="I43" s="51"/>
      <c r="J43" s="52"/>
      <c r="K43" s="53" t="s">
        <v>49</v>
      </c>
      <c r="L43" s="54" t="s">
        <v>49</v>
      </c>
      <c r="M43" s="54">
        <v>0</v>
      </c>
      <c r="N43" s="55"/>
      <c r="P43" s="51"/>
      <c r="Q43" s="52"/>
      <c r="R43" s="53" t="s">
        <v>49</v>
      </c>
      <c r="S43" s="54" t="s">
        <v>49</v>
      </c>
      <c r="T43" s="54">
        <v>0</v>
      </c>
      <c r="U43" s="55"/>
      <c r="W43" s="51"/>
      <c r="X43" s="52"/>
      <c r="Y43" s="53" t="s">
        <v>49</v>
      </c>
      <c r="Z43" s="54" t="s">
        <v>49</v>
      </c>
      <c r="AA43" s="54">
        <f t="shared" si="0"/>
        <v>0</v>
      </c>
      <c r="AB43" s="55"/>
      <c r="AD43" s="51"/>
      <c r="AE43" s="52"/>
      <c r="AF43" s="53" t="s">
        <v>49</v>
      </c>
      <c r="AG43" s="54" t="s">
        <v>49</v>
      </c>
      <c r="AH43" s="54">
        <f t="shared" si="1"/>
        <v>0</v>
      </c>
      <c r="AI43" s="55"/>
      <c r="AK43" s="51"/>
      <c r="AL43" s="52"/>
      <c r="AM43" s="53" t="s">
        <v>49</v>
      </c>
      <c r="AN43" s="54" t="s">
        <v>49</v>
      </c>
      <c r="AO43" s="54">
        <f t="shared" si="2"/>
        <v>0</v>
      </c>
      <c r="AP43" s="55"/>
    </row>
    <row r="44" spans="2:42">
      <c r="B44" s="51"/>
      <c r="C44" s="52"/>
      <c r="D44" s="53" t="s">
        <v>49</v>
      </c>
      <c r="E44" s="54" t="s">
        <v>49</v>
      </c>
      <c r="F44" s="54">
        <v>0</v>
      </c>
      <c r="G44" s="55"/>
      <c r="I44" s="51"/>
      <c r="J44" s="52"/>
      <c r="K44" s="53" t="s">
        <v>49</v>
      </c>
      <c r="L44" s="54" t="s">
        <v>49</v>
      </c>
      <c r="M44" s="54">
        <v>0</v>
      </c>
      <c r="N44" s="55"/>
      <c r="P44" s="51"/>
      <c r="Q44" s="52"/>
      <c r="R44" s="53" t="s">
        <v>49</v>
      </c>
      <c r="S44" s="54" t="s">
        <v>49</v>
      </c>
      <c r="T44" s="54">
        <v>0</v>
      </c>
      <c r="U44" s="55"/>
      <c r="W44" s="51"/>
      <c r="X44" s="52"/>
      <c r="Y44" s="53" t="s">
        <v>49</v>
      </c>
      <c r="Z44" s="54" t="s">
        <v>49</v>
      </c>
      <c r="AA44" s="54">
        <f t="shared" si="0"/>
        <v>0</v>
      </c>
      <c r="AB44" s="55"/>
      <c r="AD44" s="51"/>
      <c r="AE44" s="52"/>
      <c r="AF44" s="53" t="s">
        <v>49</v>
      </c>
      <c r="AG44" s="54" t="s">
        <v>49</v>
      </c>
      <c r="AH44" s="54">
        <f t="shared" si="1"/>
        <v>0</v>
      </c>
      <c r="AI44" s="55"/>
      <c r="AK44" s="51"/>
      <c r="AL44" s="52"/>
      <c r="AM44" s="53" t="s">
        <v>49</v>
      </c>
      <c r="AN44" s="54" t="s">
        <v>49</v>
      </c>
      <c r="AO44" s="54">
        <f t="shared" si="2"/>
        <v>0</v>
      </c>
      <c r="AP44" s="55"/>
    </row>
    <row r="45" spans="2:42">
      <c r="B45" s="51"/>
      <c r="C45" s="52"/>
      <c r="D45" s="53" t="s">
        <v>49</v>
      </c>
      <c r="E45" s="54" t="s">
        <v>49</v>
      </c>
      <c r="F45" s="54">
        <v>0</v>
      </c>
      <c r="G45" s="55"/>
      <c r="I45" s="51"/>
      <c r="J45" s="52"/>
      <c r="K45" s="53" t="s">
        <v>49</v>
      </c>
      <c r="L45" s="54" t="s">
        <v>49</v>
      </c>
      <c r="M45" s="54">
        <v>0</v>
      </c>
      <c r="N45" s="55"/>
      <c r="P45" s="51"/>
      <c r="Q45" s="52"/>
      <c r="R45" s="53" t="s">
        <v>49</v>
      </c>
      <c r="S45" s="54" t="s">
        <v>49</v>
      </c>
      <c r="T45" s="54">
        <v>0</v>
      </c>
      <c r="U45" s="55"/>
      <c r="W45" s="51"/>
      <c r="X45" s="52"/>
      <c r="Y45" s="53" t="s">
        <v>49</v>
      </c>
      <c r="Z45" s="54" t="s">
        <v>49</v>
      </c>
      <c r="AA45" s="54">
        <f t="shared" si="0"/>
        <v>0</v>
      </c>
      <c r="AB45" s="55"/>
      <c r="AD45" s="51"/>
      <c r="AE45" s="52"/>
      <c r="AF45" s="53" t="s">
        <v>49</v>
      </c>
      <c r="AG45" s="54" t="s">
        <v>49</v>
      </c>
      <c r="AH45" s="54">
        <f t="shared" si="1"/>
        <v>0</v>
      </c>
      <c r="AI45" s="55"/>
      <c r="AK45" s="51"/>
      <c r="AL45" s="52"/>
      <c r="AM45" s="53" t="s">
        <v>49</v>
      </c>
      <c r="AN45" s="54" t="s">
        <v>49</v>
      </c>
      <c r="AO45" s="54">
        <f t="shared" si="2"/>
        <v>0</v>
      </c>
      <c r="AP45" s="55"/>
    </row>
    <row r="46" spans="2:42">
      <c r="B46" s="51"/>
      <c r="C46" s="52"/>
      <c r="D46" s="53" t="s">
        <v>49</v>
      </c>
      <c r="E46" s="54" t="s">
        <v>49</v>
      </c>
      <c r="F46" s="54">
        <v>0</v>
      </c>
      <c r="G46" s="55"/>
      <c r="I46" s="51"/>
      <c r="J46" s="52"/>
      <c r="K46" s="53" t="s">
        <v>49</v>
      </c>
      <c r="L46" s="54" t="s">
        <v>49</v>
      </c>
      <c r="M46" s="54">
        <v>0</v>
      </c>
      <c r="N46" s="55"/>
      <c r="P46" s="51"/>
      <c r="Q46" s="52"/>
      <c r="R46" s="53" t="s">
        <v>49</v>
      </c>
      <c r="S46" s="54" t="s">
        <v>49</v>
      </c>
      <c r="T46" s="54">
        <v>0</v>
      </c>
      <c r="U46" s="55"/>
      <c r="W46" s="51"/>
      <c r="X46" s="52"/>
      <c r="Y46" s="53" t="s">
        <v>49</v>
      </c>
      <c r="Z46" s="54" t="s">
        <v>49</v>
      </c>
      <c r="AA46" s="54">
        <f t="shared" si="0"/>
        <v>0</v>
      </c>
      <c r="AB46" s="55"/>
      <c r="AD46" s="51"/>
      <c r="AE46" s="52"/>
      <c r="AF46" s="53" t="s">
        <v>49</v>
      </c>
      <c r="AG46" s="54" t="s">
        <v>49</v>
      </c>
      <c r="AH46" s="54">
        <f t="shared" si="1"/>
        <v>0</v>
      </c>
      <c r="AI46" s="55"/>
      <c r="AK46" s="51"/>
      <c r="AL46" s="52"/>
      <c r="AM46" s="53" t="s">
        <v>49</v>
      </c>
      <c r="AN46" s="54" t="s">
        <v>49</v>
      </c>
      <c r="AO46" s="54">
        <f t="shared" si="2"/>
        <v>0</v>
      </c>
      <c r="AP46" s="55"/>
    </row>
    <row r="47" spans="2:42">
      <c r="B47" s="51"/>
      <c r="C47" s="52"/>
      <c r="D47" s="53" t="s">
        <v>49</v>
      </c>
      <c r="E47" s="54" t="s">
        <v>49</v>
      </c>
      <c r="F47" s="54">
        <v>0</v>
      </c>
      <c r="G47" s="55"/>
      <c r="I47" s="51"/>
      <c r="J47" s="52"/>
      <c r="K47" s="53" t="s">
        <v>49</v>
      </c>
      <c r="L47" s="54" t="s">
        <v>49</v>
      </c>
      <c r="M47" s="54">
        <v>0</v>
      </c>
      <c r="N47" s="55"/>
      <c r="P47" s="51"/>
      <c r="Q47" s="52"/>
      <c r="R47" s="53" t="s">
        <v>49</v>
      </c>
      <c r="S47" s="54" t="s">
        <v>49</v>
      </c>
      <c r="T47" s="54">
        <v>0</v>
      </c>
      <c r="U47" s="55"/>
      <c r="W47" s="51"/>
      <c r="X47" s="52"/>
      <c r="Y47" s="53" t="s">
        <v>49</v>
      </c>
      <c r="Z47" s="54" t="s">
        <v>49</v>
      </c>
      <c r="AA47" s="54">
        <f t="shared" si="0"/>
        <v>0</v>
      </c>
      <c r="AB47" s="55"/>
      <c r="AD47" s="51"/>
      <c r="AE47" s="52"/>
      <c r="AF47" s="53" t="s">
        <v>49</v>
      </c>
      <c r="AG47" s="54" t="s">
        <v>49</v>
      </c>
      <c r="AH47" s="54">
        <f t="shared" si="1"/>
        <v>0</v>
      </c>
      <c r="AI47" s="55"/>
      <c r="AK47" s="51"/>
      <c r="AL47" s="52"/>
      <c r="AM47" s="53" t="s">
        <v>49</v>
      </c>
      <c r="AN47" s="54" t="s">
        <v>49</v>
      </c>
      <c r="AO47" s="54">
        <f t="shared" si="2"/>
        <v>0</v>
      </c>
      <c r="AP47" s="55"/>
    </row>
    <row r="48" spans="2:42">
      <c r="B48" s="51"/>
      <c r="C48" s="52"/>
      <c r="D48" s="53" t="s">
        <v>49</v>
      </c>
      <c r="E48" s="54" t="s">
        <v>49</v>
      </c>
      <c r="F48" s="54">
        <v>0</v>
      </c>
      <c r="G48" s="55"/>
      <c r="I48" s="51"/>
      <c r="J48" s="52"/>
      <c r="K48" s="53" t="s">
        <v>49</v>
      </c>
      <c r="L48" s="54" t="s">
        <v>49</v>
      </c>
      <c r="M48" s="54">
        <v>0</v>
      </c>
      <c r="N48" s="55"/>
      <c r="P48" s="51"/>
      <c r="Q48" s="52"/>
      <c r="R48" s="53" t="s">
        <v>49</v>
      </c>
      <c r="S48" s="54" t="s">
        <v>49</v>
      </c>
      <c r="T48" s="54">
        <v>0</v>
      </c>
      <c r="U48" s="55"/>
      <c r="W48" s="51"/>
      <c r="X48" s="52"/>
      <c r="Y48" s="53" t="s">
        <v>49</v>
      </c>
      <c r="Z48" s="54" t="s">
        <v>49</v>
      </c>
      <c r="AA48" s="54">
        <f t="shared" si="0"/>
        <v>0</v>
      </c>
      <c r="AB48" s="55"/>
      <c r="AD48" s="51"/>
      <c r="AE48" s="52"/>
      <c r="AF48" s="53" t="s">
        <v>49</v>
      </c>
      <c r="AG48" s="54" t="s">
        <v>49</v>
      </c>
      <c r="AH48" s="54">
        <f t="shared" si="1"/>
        <v>0</v>
      </c>
      <c r="AI48" s="55"/>
      <c r="AK48" s="51"/>
      <c r="AL48" s="52"/>
      <c r="AM48" s="53" t="s">
        <v>49</v>
      </c>
      <c r="AN48" s="54" t="s">
        <v>49</v>
      </c>
      <c r="AO48" s="54">
        <f t="shared" si="2"/>
        <v>0</v>
      </c>
      <c r="AP48" s="55"/>
    </row>
    <row r="49" spans="2:42">
      <c r="B49" s="51"/>
      <c r="C49" s="52"/>
      <c r="D49" s="53" t="s">
        <v>49</v>
      </c>
      <c r="E49" s="54" t="s">
        <v>49</v>
      </c>
      <c r="F49" s="54">
        <v>0</v>
      </c>
      <c r="G49" s="55"/>
      <c r="I49" s="51"/>
      <c r="J49" s="52"/>
      <c r="K49" s="53" t="s">
        <v>49</v>
      </c>
      <c r="L49" s="54" t="s">
        <v>49</v>
      </c>
      <c r="M49" s="54">
        <v>0</v>
      </c>
      <c r="N49" s="55"/>
      <c r="P49" s="51"/>
      <c r="Q49" s="52"/>
      <c r="R49" s="53" t="s">
        <v>49</v>
      </c>
      <c r="S49" s="54" t="s">
        <v>49</v>
      </c>
      <c r="T49" s="54">
        <v>0</v>
      </c>
      <c r="U49" s="55"/>
      <c r="W49" s="51"/>
      <c r="X49" s="52"/>
      <c r="Y49" s="53" t="s">
        <v>49</v>
      </c>
      <c r="Z49" s="54" t="s">
        <v>49</v>
      </c>
      <c r="AA49" s="54">
        <f t="shared" si="0"/>
        <v>0</v>
      </c>
      <c r="AB49" s="55"/>
      <c r="AD49" s="51"/>
      <c r="AE49" s="52"/>
      <c r="AF49" s="53" t="s">
        <v>49</v>
      </c>
      <c r="AG49" s="54" t="s">
        <v>49</v>
      </c>
      <c r="AH49" s="54">
        <f t="shared" si="1"/>
        <v>0</v>
      </c>
      <c r="AI49" s="55"/>
      <c r="AK49" s="51"/>
      <c r="AL49" s="52"/>
      <c r="AM49" s="53" t="s">
        <v>49</v>
      </c>
      <c r="AN49" s="54" t="s">
        <v>49</v>
      </c>
      <c r="AO49" s="54">
        <f t="shared" si="2"/>
        <v>0</v>
      </c>
      <c r="AP49" s="55"/>
    </row>
    <row r="50" spans="2:42">
      <c r="B50" s="51"/>
      <c r="C50" s="52"/>
      <c r="D50" s="53" t="s">
        <v>49</v>
      </c>
      <c r="E50" s="54" t="s">
        <v>49</v>
      </c>
      <c r="F50" s="54">
        <v>0</v>
      </c>
      <c r="G50" s="55"/>
      <c r="I50" s="51"/>
      <c r="J50" s="52"/>
      <c r="K50" s="53" t="s">
        <v>49</v>
      </c>
      <c r="L50" s="54" t="s">
        <v>49</v>
      </c>
      <c r="M50" s="54">
        <v>0</v>
      </c>
      <c r="N50" s="55"/>
      <c r="P50" s="51"/>
      <c r="Q50" s="52"/>
      <c r="R50" s="53" t="s">
        <v>49</v>
      </c>
      <c r="S50" s="54" t="s">
        <v>49</v>
      </c>
      <c r="T50" s="54">
        <v>0</v>
      </c>
      <c r="U50" s="55"/>
      <c r="W50" s="51"/>
      <c r="X50" s="52"/>
      <c r="Y50" s="53" t="s">
        <v>49</v>
      </c>
      <c r="Z50" s="54" t="s">
        <v>49</v>
      </c>
      <c r="AA50" s="54">
        <f t="shared" si="0"/>
        <v>0</v>
      </c>
      <c r="AB50" s="55"/>
      <c r="AD50" s="51"/>
      <c r="AE50" s="52"/>
      <c r="AF50" s="53" t="s">
        <v>49</v>
      </c>
      <c r="AG50" s="54" t="s">
        <v>49</v>
      </c>
      <c r="AH50" s="54">
        <f t="shared" si="1"/>
        <v>0</v>
      </c>
      <c r="AI50" s="55"/>
      <c r="AK50" s="51"/>
      <c r="AL50" s="52"/>
      <c r="AM50" s="53" t="s">
        <v>49</v>
      </c>
      <c r="AN50" s="54" t="s">
        <v>49</v>
      </c>
      <c r="AO50" s="54">
        <f t="shared" si="2"/>
        <v>0</v>
      </c>
      <c r="AP50" s="55"/>
    </row>
    <row r="51" spans="2:42">
      <c r="B51" s="51"/>
      <c r="C51" s="52"/>
      <c r="D51" s="53" t="s">
        <v>49</v>
      </c>
      <c r="E51" s="54" t="s">
        <v>49</v>
      </c>
      <c r="F51" s="54">
        <v>0</v>
      </c>
      <c r="G51" s="55"/>
      <c r="I51" s="51"/>
      <c r="J51" s="52"/>
      <c r="K51" s="53" t="s">
        <v>49</v>
      </c>
      <c r="L51" s="54" t="s">
        <v>49</v>
      </c>
      <c r="M51" s="54">
        <v>0</v>
      </c>
      <c r="N51" s="55"/>
      <c r="P51" s="51"/>
      <c r="Q51" s="52"/>
      <c r="R51" s="53" t="s">
        <v>49</v>
      </c>
      <c r="S51" s="54" t="s">
        <v>49</v>
      </c>
      <c r="T51" s="54">
        <v>0</v>
      </c>
      <c r="U51" s="55"/>
      <c r="W51" s="51"/>
      <c r="X51" s="52"/>
      <c r="Y51" s="53" t="s">
        <v>49</v>
      </c>
      <c r="Z51" s="54" t="s">
        <v>49</v>
      </c>
      <c r="AA51" s="54">
        <f t="shared" si="0"/>
        <v>0</v>
      </c>
      <c r="AB51" s="55"/>
      <c r="AD51" s="51"/>
      <c r="AE51" s="52"/>
      <c r="AF51" s="53" t="s">
        <v>49</v>
      </c>
      <c r="AG51" s="54" t="s">
        <v>49</v>
      </c>
      <c r="AH51" s="54">
        <f t="shared" si="1"/>
        <v>0</v>
      </c>
      <c r="AI51" s="55"/>
      <c r="AK51" s="51"/>
      <c r="AL51" s="52"/>
      <c r="AM51" s="53" t="s">
        <v>49</v>
      </c>
      <c r="AN51" s="54" t="s">
        <v>49</v>
      </c>
      <c r="AO51" s="54">
        <f t="shared" si="2"/>
        <v>0</v>
      </c>
      <c r="AP51" s="55"/>
    </row>
    <row r="52" spans="2:42">
      <c r="B52" s="51"/>
      <c r="C52" s="52"/>
      <c r="D52" s="53" t="s">
        <v>49</v>
      </c>
      <c r="E52" s="54" t="s">
        <v>49</v>
      </c>
      <c r="F52" s="54">
        <v>0</v>
      </c>
      <c r="G52" s="55"/>
      <c r="I52" s="51"/>
      <c r="J52" s="52"/>
      <c r="K52" s="53" t="s">
        <v>49</v>
      </c>
      <c r="L52" s="54" t="s">
        <v>49</v>
      </c>
      <c r="M52" s="54">
        <v>0</v>
      </c>
      <c r="N52" s="55"/>
      <c r="P52" s="51"/>
      <c r="Q52" s="52"/>
      <c r="R52" s="53" t="s">
        <v>49</v>
      </c>
      <c r="S52" s="54" t="s">
        <v>49</v>
      </c>
      <c r="T52" s="54">
        <v>0</v>
      </c>
      <c r="U52" s="55"/>
      <c r="W52" s="51"/>
      <c r="X52" s="52"/>
      <c r="Y52" s="53" t="s">
        <v>49</v>
      </c>
      <c r="Z52" s="54" t="s">
        <v>49</v>
      </c>
      <c r="AA52" s="54">
        <f t="shared" si="0"/>
        <v>0</v>
      </c>
      <c r="AB52" s="55"/>
      <c r="AD52" s="51"/>
      <c r="AE52" s="52"/>
      <c r="AF52" s="53" t="s">
        <v>49</v>
      </c>
      <c r="AG52" s="54" t="s">
        <v>49</v>
      </c>
      <c r="AH52" s="54">
        <f t="shared" si="1"/>
        <v>0</v>
      </c>
      <c r="AI52" s="55"/>
      <c r="AK52" s="51"/>
      <c r="AL52" s="52"/>
      <c r="AM52" s="53" t="s">
        <v>49</v>
      </c>
      <c r="AN52" s="54" t="s">
        <v>49</v>
      </c>
      <c r="AO52" s="54">
        <f t="shared" si="2"/>
        <v>0</v>
      </c>
      <c r="AP52" s="55"/>
    </row>
    <row r="53" spans="2:42">
      <c r="B53" s="51"/>
      <c r="C53" s="52"/>
      <c r="D53" s="53" t="s">
        <v>49</v>
      </c>
      <c r="E53" s="54" t="s">
        <v>49</v>
      </c>
      <c r="F53" s="54">
        <v>0</v>
      </c>
      <c r="G53" s="55"/>
      <c r="I53" s="51"/>
      <c r="J53" s="52"/>
      <c r="K53" s="53" t="s">
        <v>49</v>
      </c>
      <c r="L53" s="54" t="s">
        <v>49</v>
      </c>
      <c r="M53" s="54">
        <v>0</v>
      </c>
      <c r="N53" s="55"/>
      <c r="P53" s="51"/>
      <c r="Q53" s="52"/>
      <c r="R53" s="53" t="s">
        <v>49</v>
      </c>
      <c r="S53" s="54" t="s">
        <v>49</v>
      </c>
      <c r="T53" s="54">
        <v>0</v>
      </c>
      <c r="U53" s="55"/>
      <c r="W53" s="51"/>
      <c r="X53" s="52"/>
      <c r="Y53" s="53" t="s">
        <v>49</v>
      </c>
      <c r="Z53" s="54" t="s">
        <v>49</v>
      </c>
      <c r="AA53" s="54">
        <f t="shared" si="0"/>
        <v>0</v>
      </c>
      <c r="AB53" s="55"/>
      <c r="AD53" s="51"/>
      <c r="AE53" s="52"/>
      <c r="AF53" s="53" t="s">
        <v>49</v>
      </c>
      <c r="AG53" s="54" t="s">
        <v>49</v>
      </c>
      <c r="AH53" s="54">
        <f t="shared" si="1"/>
        <v>0</v>
      </c>
      <c r="AI53" s="55"/>
      <c r="AK53" s="51"/>
      <c r="AL53" s="52"/>
      <c r="AM53" s="53" t="s">
        <v>49</v>
      </c>
      <c r="AN53" s="54" t="s">
        <v>49</v>
      </c>
      <c r="AO53" s="54">
        <f t="shared" si="2"/>
        <v>0</v>
      </c>
      <c r="AP53" s="55"/>
    </row>
    <row r="54" spans="2:42">
      <c r="B54" s="51"/>
      <c r="C54" s="52"/>
      <c r="D54" s="53" t="s">
        <v>49</v>
      </c>
      <c r="E54" s="54" t="s">
        <v>49</v>
      </c>
      <c r="F54" s="54">
        <v>0</v>
      </c>
      <c r="G54" s="55"/>
      <c r="I54" s="51"/>
      <c r="J54" s="52"/>
      <c r="K54" s="53" t="s">
        <v>49</v>
      </c>
      <c r="L54" s="54" t="s">
        <v>49</v>
      </c>
      <c r="M54" s="54">
        <v>0</v>
      </c>
      <c r="N54" s="55"/>
      <c r="P54" s="51"/>
      <c r="Q54" s="52"/>
      <c r="R54" s="53" t="s">
        <v>49</v>
      </c>
      <c r="S54" s="54" t="s">
        <v>49</v>
      </c>
      <c r="T54" s="54">
        <v>0</v>
      </c>
      <c r="U54" s="55"/>
      <c r="W54" s="51"/>
      <c r="X54" s="52"/>
      <c r="Y54" s="53" t="s">
        <v>49</v>
      </c>
      <c r="Z54" s="54" t="s">
        <v>49</v>
      </c>
      <c r="AA54" s="54">
        <f t="shared" si="0"/>
        <v>0</v>
      </c>
      <c r="AB54" s="55"/>
      <c r="AD54" s="51"/>
      <c r="AE54" s="52"/>
      <c r="AF54" s="53" t="s">
        <v>49</v>
      </c>
      <c r="AG54" s="54" t="s">
        <v>49</v>
      </c>
      <c r="AH54" s="54">
        <f t="shared" si="1"/>
        <v>0</v>
      </c>
      <c r="AI54" s="55"/>
      <c r="AK54" s="51"/>
      <c r="AL54" s="52"/>
      <c r="AM54" s="53" t="s">
        <v>49</v>
      </c>
      <c r="AN54" s="54" t="s">
        <v>49</v>
      </c>
      <c r="AO54" s="54">
        <f t="shared" si="2"/>
        <v>0</v>
      </c>
      <c r="AP54" s="55"/>
    </row>
    <row r="55" spans="2:42">
      <c r="B55" s="51"/>
      <c r="C55" s="52"/>
      <c r="D55" s="53" t="s">
        <v>49</v>
      </c>
      <c r="E55" s="54" t="s">
        <v>49</v>
      </c>
      <c r="F55" s="54">
        <v>0</v>
      </c>
      <c r="G55" s="55"/>
      <c r="I55" s="51"/>
      <c r="J55" s="52"/>
      <c r="K55" s="53" t="s">
        <v>49</v>
      </c>
      <c r="L55" s="54" t="s">
        <v>49</v>
      </c>
      <c r="M55" s="54">
        <v>0</v>
      </c>
      <c r="N55" s="55"/>
      <c r="P55" s="51"/>
      <c r="Q55" s="52"/>
      <c r="R55" s="53" t="s">
        <v>49</v>
      </c>
      <c r="S55" s="54" t="s">
        <v>49</v>
      </c>
      <c r="T55" s="54">
        <v>0</v>
      </c>
      <c r="U55" s="55"/>
      <c r="W55" s="51"/>
      <c r="X55" s="52"/>
      <c r="Y55" s="53" t="s">
        <v>49</v>
      </c>
      <c r="Z55" s="54" t="s">
        <v>49</v>
      </c>
      <c r="AA55" s="54">
        <f t="shared" si="0"/>
        <v>0</v>
      </c>
      <c r="AB55" s="55"/>
      <c r="AD55" s="51"/>
      <c r="AE55" s="52"/>
      <c r="AF55" s="53" t="s">
        <v>49</v>
      </c>
      <c r="AG55" s="54" t="s">
        <v>49</v>
      </c>
      <c r="AH55" s="54">
        <f t="shared" si="1"/>
        <v>0</v>
      </c>
      <c r="AI55" s="55"/>
      <c r="AK55" s="51"/>
      <c r="AL55" s="52"/>
      <c r="AM55" s="53" t="s">
        <v>49</v>
      </c>
      <c r="AN55" s="54" t="s">
        <v>49</v>
      </c>
      <c r="AO55" s="54">
        <f t="shared" si="2"/>
        <v>0</v>
      </c>
      <c r="AP55" s="55"/>
    </row>
    <row r="56" spans="2:42">
      <c r="B56" s="51"/>
      <c r="C56" s="52"/>
      <c r="D56" s="53" t="s">
        <v>49</v>
      </c>
      <c r="E56" s="54" t="s">
        <v>49</v>
      </c>
      <c r="F56" s="54">
        <v>0</v>
      </c>
      <c r="G56" s="55"/>
      <c r="I56" s="51"/>
      <c r="J56" s="52"/>
      <c r="K56" s="53" t="s">
        <v>49</v>
      </c>
      <c r="L56" s="54" t="s">
        <v>49</v>
      </c>
      <c r="M56" s="54">
        <v>0</v>
      </c>
      <c r="N56" s="55"/>
      <c r="P56" s="51"/>
      <c r="Q56" s="52"/>
      <c r="R56" s="53" t="s">
        <v>49</v>
      </c>
      <c r="S56" s="54" t="s">
        <v>49</v>
      </c>
      <c r="T56" s="54">
        <v>0</v>
      </c>
      <c r="U56" s="55"/>
      <c r="W56" s="51"/>
      <c r="X56" s="52"/>
      <c r="Y56" s="53" t="s">
        <v>49</v>
      </c>
      <c r="Z56" s="54" t="s">
        <v>49</v>
      </c>
      <c r="AA56" s="54">
        <f t="shared" si="0"/>
        <v>0</v>
      </c>
      <c r="AB56" s="55"/>
      <c r="AD56" s="51"/>
      <c r="AE56" s="52"/>
      <c r="AF56" s="53" t="s">
        <v>49</v>
      </c>
      <c r="AG56" s="54" t="s">
        <v>49</v>
      </c>
      <c r="AH56" s="54">
        <f t="shared" si="1"/>
        <v>0</v>
      </c>
      <c r="AI56" s="55"/>
      <c r="AK56" s="51"/>
      <c r="AL56" s="52"/>
      <c r="AM56" s="53" t="s">
        <v>49</v>
      </c>
      <c r="AN56" s="54" t="s">
        <v>49</v>
      </c>
      <c r="AO56" s="54">
        <f t="shared" si="2"/>
        <v>0</v>
      </c>
      <c r="AP56" s="55"/>
    </row>
    <row r="57" spans="2:42">
      <c r="B57" s="51"/>
      <c r="C57" s="52"/>
      <c r="D57" s="53" t="s">
        <v>49</v>
      </c>
      <c r="E57" s="54" t="s">
        <v>49</v>
      </c>
      <c r="F57" s="54">
        <v>0</v>
      </c>
      <c r="G57" s="55"/>
      <c r="I57" s="51"/>
      <c r="J57" s="52"/>
      <c r="K57" s="53" t="s">
        <v>49</v>
      </c>
      <c r="L57" s="54" t="s">
        <v>49</v>
      </c>
      <c r="M57" s="54">
        <v>0</v>
      </c>
      <c r="N57" s="55"/>
      <c r="P57" s="51"/>
      <c r="Q57" s="52"/>
      <c r="R57" s="53" t="s">
        <v>49</v>
      </c>
      <c r="S57" s="54" t="s">
        <v>49</v>
      </c>
      <c r="T57" s="54">
        <v>0</v>
      </c>
      <c r="U57" s="55"/>
      <c r="W57" s="51"/>
      <c r="X57" s="52"/>
      <c r="Y57" s="53" t="s">
        <v>49</v>
      </c>
      <c r="Z57" s="54" t="s">
        <v>49</v>
      </c>
      <c r="AA57" s="54">
        <f t="shared" si="0"/>
        <v>0</v>
      </c>
      <c r="AB57" s="55"/>
      <c r="AD57" s="51"/>
      <c r="AE57" s="52"/>
      <c r="AF57" s="53" t="s">
        <v>49</v>
      </c>
      <c r="AG57" s="54" t="s">
        <v>49</v>
      </c>
      <c r="AH57" s="54">
        <f t="shared" si="1"/>
        <v>0</v>
      </c>
      <c r="AI57" s="55"/>
      <c r="AK57" s="51"/>
      <c r="AL57" s="52"/>
      <c r="AM57" s="53" t="s">
        <v>49</v>
      </c>
      <c r="AN57" s="54" t="s">
        <v>49</v>
      </c>
      <c r="AO57" s="54">
        <f t="shared" si="2"/>
        <v>0</v>
      </c>
      <c r="AP57" s="55"/>
    </row>
    <row r="58" spans="2:42">
      <c r="B58" s="51"/>
      <c r="C58" s="52"/>
      <c r="D58" s="53" t="s">
        <v>49</v>
      </c>
      <c r="E58" s="54" t="s">
        <v>49</v>
      </c>
      <c r="F58" s="54">
        <v>0</v>
      </c>
      <c r="G58" s="55"/>
      <c r="I58" s="51"/>
      <c r="J58" s="52"/>
      <c r="K58" s="53" t="s">
        <v>49</v>
      </c>
      <c r="L58" s="54" t="s">
        <v>49</v>
      </c>
      <c r="M58" s="54">
        <v>0</v>
      </c>
      <c r="N58" s="55"/>
      <c r="P58" s="51"/>
      <c r="Q58" s="52"/>
      <c r="R58" s="53" t="s">
        <v>49</v>
      </c>
      <c r="S58" s="54" t="s">
        <v>49</v>
      </c>
      <c r="T58" s="54">
        <v>0</v>
      </c>
      <c r="U58" s="55"/>
      <c r="W58" s="51"/>
      <c r="X58" s="52"/>
      <c r="Y58" s="53" t="s">
        <v>49</v>
      </c>
      <c r="Z58" s="54" t="s">
        <v>49</v>
      </c>
      <c r="AA58" s="54">
        <f t="shared" si="0"/>
        <v>0</v>
      </c>
      <c r="AB58" s="55"/>
      <c r="AD58" s="51"/>
      <c r="AE58" s="52"/>
      <c r="AF58" s="53" t="s">
        <v>49</v>
      </c>
      <c r="AG58" s="54" t="s">
        <v>49</v>
      </c>
      <c r="AH58" s="54">
        <f t="shared" si="1"/>
        <v>0</v>
      </c>
      <c r="AI58" s="55"/>
      <c r="AK58" s="51"/>
      <c r="AL58" s="52"/>
      <c r="AM58" s="53" t="s">
        <v>49</v>
      </c>
      <c r="AN58" s="54" t="s">
        <v>49</v>
      </c>
      <c r="AO58" s="54">
        <f t="shared" si="2"/>
        <v>0</v>
      </c>
      <c r="AP58" s="55"/>
    </row>
    <row r="59" spans="2:42">
      <c r="B59" s="51"/>
      <c r="C59" s="52"/>
      <c r="D59" s="53" t="s">
        <v>49</v>
      </c>
      <c r="E59" s="54" t="s">
        <v>49</v>
      </c>
      <c r="F59" s="54">
        <v>0</v>
      </c>
      <c r="G59" s="55"/>
      <c r="I59" s="51"/>
      <c r="J59" s="52"/>
      <c r="K59" s="53" t="s">
        <v>49</v>
      </c>
      <c r="L59" s="54" t="s">
        <v>49</v>
      </c>
      <c r="M59" s="54">
        <v>0</v>
      </c>
      <c r="N59" s="55"/>
      <c r="P59" s="51"/>
      <c r="Q59" s="52"/>
      <c r="R59" s="53" t="s">
        <v>49</v>
      </c>
      <c r="S59" s="54" t="s">
        <v>49</v>
      </c>
      <c r="T59" s="54">
        <v>0</v>
      </c>
      <c r="U59" s="55"/>
      <c r="W59" s="51"/>
      <c r="X59" s="52"/>
      <c r="Y59" s="53" t="s">
        <v>49</v>
      </c>
      <c r="Z59" s="54" t="s">
        <v>49</v>
      </c>
      <c r="AA59" s="54">
        <f t="shared" si="0"/>
        <v>0</v>
      </c>
      <c r="AB59" s="55"/>
      <c r="AD59" s="51"/>
      <c r="AE59" s="52"/>
      <c r="AF59" s="53" t="s">
        <v>49</v>
      </c>
      <c r="AG59" s="54" t="s">
        <v>49</v>
      </c>
      <c r="AH59" s="54">
        <f t="shared" si="1"/>
        <v>0</v>
      </c>
      <c r="AI59" s="55"/>
      <c r="AK59" s="51"/>
      <c r="AL59" s="52"/>
      <c r="AM59" s="53" t="s">
        <v>49</v>
      </c>
      <c r="AN59" s="54" t="s">
        <v>49</v>
      </c>
      <c r="AO59" s="54">
        <f t="shared" si="2"/>
        <v>0</v>
      </c>
      <c r="AP59" s="55"/>
    </row>
    <row r="60" spans="2:42">
      <c r="B60" s="51"/>
      <c r="C60" s="52"/>
      <c r="D60" s="53" t="s">
        <v>49</v>
      </c>
      <c r="E60" s="54" t="s">
        <v>49</v>
      </c>
      <c r="F60" s="54">
        <v>0</v>
      </c>
      <c r="G60" s="55"/>
      <c r="I60" s="51"/>
      <c r="J60" s="52"/>
      <c r="K60" s="53" t="s">
        <v>49</v>
      </c>
      <c r="L60" s="54" t="s">
        <v>49</v>
      </c>
      <c r="M60" s="54">
        <v>0</v>
      </c>
      <c r="N60" s="55"/>
      <c r="P60" s="51"/>
      <c r="Q60" s="52"/>
      <c r="R60" s="53" t="s">
        <v>49</v>
      </c>
      <c r="S60" s="54" t="s">
        <v>49</v>
      </c>
      <c r="T60" s="54">
        <v>0</v>
      </c>
      <c r="U60" s="55"/>
      <c r="W60" s="51"/>
      <c r="X60" s="52"/>
      <c r="Y60" s="53" t="s">
        <v>49</v>
      </c>
      <c r="Z60" s="54" t="s">
        <v>49</v>
      </c>
      <c r="AA60" s="54">
        <f t="shared" si="0"/>
        <v>0</v>
      </c>
      <c r="AB60" s="55"/>
      <c r="AD60" s="51"/>
      <c r="AE60" s="52"/>
      <c r="AF60" s="53" t="s">
        <v>49</v>
      </c>
      <c r="AG60" s="54" t="s">
        <v>49</v>
      </c>
      <c r="AH60" s="54">
        <f t="shared" si="1"/>
        <v>0</v>
      </c>
      <c r="AI60" s="55"/>
      <c r="AK60" s="51"/>
      <c r="AL60" s="52"/>
      <c r="AM60" s="53" t="s">
        <v>49</v>
      </c>
      <c r="AN60" s="54" t="s">
        <v>49</v>
      </c>
      <c r="AO60" s="54">
        <f t="shared" si="2"/>
        <v>0</v>
      </c>
      <c r="AP60" s="55"/>
    </row>
    <row r="61" spans="2:42">
      <c r="B61" s="51"/>
      <c r="C61" s="52"/>
      <c r="D61" s="53" t="s">
        <v>49</v>
      </c>
      <c r="E61" s="54" t="s">
        <v>49</v>
      </c>
      <c r="F61" s="54">
        <v>0</v>
      </c>
      <c r="G61" s="55"/>
      <c r="I61" s="51"/>
      <c r="J61" s="52"/>
      <c r="K61" s="53" t="s">
        <v>49</v>
      </c>
      <c r="L61" s="54" t="s">
        <v>49</v>
      </c>
      <c r="M61" s="54">
        <v>0</v>
      </c>
      <c r="N61" s="55"/>
      <c r="P61" s="51"/>
      <c r="Q61" s="52"/>
      <c r="R61" s="53" t="s">
        <v>49</v>
      </c>
      <c r="S61" s="54" t="s">
        <v>49</v>
      </c>
      <c r="T61" s="54">
        <v>0</v>
      </c>
      <c r="U61" s="55"/>
      <c r="W61" s="51"/>
      <c r="X61" s="52"/>
      <c r="Y61" s="53" t="s">
        <v>49</v>
      </c>
      <c r="Z61" s="54" t="s">
        <v>49</v>
      </c>
      <c r="AA61" s="54">
        <f t="shared" si="0"/>
        <v>0</v>
      </c>
      <c r="AB61" s="55"/>
      <c r="AD61" s="51"/>
      <c r="AE61" s="52"/>
      <c r="AF61" s="53" t="s">
        <v>49</v>
      </c>
      <c r="AG61" s="54" t="s">
        <v>49</v>
      </c>
      <c r="AH61" s="54">
        <f t="shared" si="1"/>
        <v>0</v>
      </c>
      <c r="AI61" s="55"/>
      <c r="AK61" s="51"/>
      <c r="AL61" s="52"/>
      <c r="AM61" s="53" t="s">
        <v>49</v>
      </c>
      <c r="AN61" s="54" t="s">
        <v>49</v>
      </c>
      <c r="AO61" s="54">
        <f t="shared" si="2"/>
        <v>0</v>
      </c>
      <c r="AP61" s="55"/>
    </row>
    <row r="62" spans="2:42">
      <c r="B62" s="51"/>
      <c r="C62" s="52"/>
      <c r="D62" s="53" t="s">
        <v>49</v>
      </c>
      <c r="E62" s="54" t="s">
        <v>49</v>
      </c>
      <c r="F62" s="54">
        <v>0</v>
      </c>
      <c r="G62" s="55"/>
      <c r="I62" s="51"/>
      <c r="J62" s="52"/>
      <c r="K62" s="53" t="s">
        <v>49</v>
      </c>
      <c r="L62" s="54" t="s">
        <v>49</v>
      </c>
      <c r="M62" s="54">
        <v>0</v>
      </c>
      <c r="N62" s="55"/>
      <c r="P62" s="51"/>
      <c r="Q62" s="52"/>
      <c r="R62" s="53" t="s">
        <v>49</v>
      </c>
      <c r="S62" s="54" t="s">
        <v>49</v>
      </c>
      <c r="T62" s="54">
        <v>0</v>
      </c>
      <c r="U62" s="55"/>
      <c r="W62" s="51"/>
      <c r="X62" s="52"/>
      <c r="Y62" s="53" t="s">
        <v>49</v>
      </c>
      <c r="Z62" s="54" t="s">
        <v>49</v>
      </c>
      <c r="AA62" s="54">
        <f t="shared" si="0"/>
        <v>0</v>
      </c>
      <c r="AB62" s="55"/>
      <c r="AD62" s="51"/>
      <c r="AE62" s="52"/>
      <c r="AF62" s="53" t="s">
        <v>49</v>
      </c>
      <c r="AG62" s="54" t="s">
        <v>49</v>
      </c>
      <c r="AH62" s="54">
        <f t="shared" si="1"/>
        <v>0</v>
      </c>
      <c r="AI62" s="55"/>
      <c r="AK62" s="51"/>
      <c r="AL62" s="52"/>
      <c r="AM62" s="53" t="s">
        <v>49</v>
      </c>
      <c r="AN62" s="54" t="s">
        <v>49</v>
      </c>
      <c r="AO62" s="54">
        <f t="shared" si="2"/>
        <v>0</v>
      </c>
      <c r="AP62" s="55"/>
    </row>
    <row r="63" spans="2:42">
      <c r="B63" s="51"/>
      <c r="C63" s="52"/>
      <c r="D63" s="53" t="s">
        <v>49</v>
      </c>
      <c r="E63" s="54" t="s">
        <v>49</v>
      </c>
      <c r="F63" s="54">
        <v>0</v>
      </c>
      <c r="G63" s="55"/>
      <c r="I63" s="51"/>
      <c r="J63" s="52"/>
      <c r="K63" s="53" t="s">
        <v>49</v>
      </c>
      <c r="L63" s="54" t="s">
        <v>49</v>
      </c>
      <c r="M63" s="54">
        <v>0</v>
      </c>
      <c r="N63" s="55"/>
      <c r="P63" s="51"/>
      <c r="Q63" s="52"/>
      <c r="R63" s="53" t="s">
        <v>49</v>
      </c>
      <c r="S63" s="54" t="s">
        <v>49</v>
      </c>
      <c r="T63" s="54">
        <v>0</v>
      </c>
      <c r="U63" s="55"/>
      <c r="W63" s="51"/>
      <c r="X63" s="52"/>
      <c r="Y63" s="53" t="s">
        <v>49</v>
      </c>
      <c r="Z63" s="54" t="s">
        <v>49</v>
      </c>
      <c r="AA63" s="54">
        <f t="shared" si="0"/>
        <v>0</v>
      </c>
      <c r="AB63" s="55"/>
      <c r="AD63" s="51"/>
      <c r="AE63" s="52"/>
      <c r="AF63" s="53" t="s">
        <v>49</v>
      </c>
      <c r="AG63" s="54" t="s">
        <v>49</v>
      </c>
      <c r="AH63" s="54">
        <f t="shared" si="1"/>
        <v>0</v>
      </c>
      <c r="AI63" s="55"/>
      <c r="AK63" s="51"/>
      <c r="AL63" s="52"/>
      <c r="AM63" s="53" t="s">
        <v>49</v>
      </c>
      <c r="AN63" s="54" t="s">
        <v>49</v>
      </c>
      <c r="AO63" s="54">
        <f t="shared" si="2"/>
        <v>0</v>
      </c>
      <c r="AP63" s="55"/>
    </row>
    <row r="64" spans="2:42">
      <c r="B64" s="51"/>
      <c r="C64" s="52"/>
      <c r="D64" s="53" t="s">
        <v>49</v>
      </c>
      <c r="E64" s="54" t="s">
        <v>49</v>
      </c>
      <c r="F64" s="54">
        <v>0</v>
      </c>
      <c r="G64" s="55"/>
      <c r="I64" s="51"/>
      <c r="J64" s="52"/>
      <c r="K64" s="53" t="s">
        <v>49</v>
      </c>
      <c r="L64" s="54" t="s">
        <v>49</v>
      </c>
      <c r="M64" s="54">
        <v>0</v>
      </c>
      <c r="N64" s="55"/>
      <c r="P64" s="51"/>
      <c r="Q64" s="52"/>
      <c r="R64" s="53" t="s">
        <v>49</v>
      </c>
      <c r="S64" s="54" t="s">
        <v>49</v>
      </c>
      <c r="T64" s="54">
        <v>0</v>
      </c>
      <c r="U64" s="55"/>
      <c r="W64" s="51"/>
      <c r="X64" s="52"/>
      <c r="Y64" s="53" t="s">
        <v>49</v>
      </c>
      <c r="Z64" s="54" t="s">
        <v>49</v>
      </c>
      <c r="AA64" s="54">
        <f t="shared" si="0"/>
        <v>0</v>
      </c>
      <c r="AB64" s="55"/>
      <c r="AD64" s="51"/>
      <c r="AE64" s="52"/>
      <c r="AF64" s="53" t="s">
        <v>49</v>
      </c>
      <c r="AG64" s="54" t="s">
        <v>49</v>
      </c>
      <c r="AH64" s="54">
        <f t="shared" si="1"/>
        <v>0</v>
      </c>
      <c r="AI64" s="55"/>
      <c r="AK64" s="51"/>
      <c r="AL64" s="52"/>
      <c r="AM64" s="53" t="s">
        <v>49</v>
      </c>
      <c r="AN64" s="54" t="s">
        <v>49</v>
      </c>
      <c r="AO64" s="54">
        <f t="shared" si="2"/>
        <v>0</v>
      </c>
      <c r="AP64" s="55"/>
    </row>
    <row r="65" spans="2:42">
      <c r="B65" s="51"/>
      <c r="C65" s="52"/>
      <c r="D65" s="53" t="s">
        <v>49</v>
      </c>
      <c r="E65" s="54" t="s">
        <v>49</v>
      </c>
      <c r="F65" s="54">
        <v>0</v>
      </c>
      <c r="G65" s="55"/>
      <c r="I65" s="51"/>
      <c r="J65" s="52"/>
      <c r="K65" s="53" t="s">
        <v>49</v>
      </c>
      <c r="L65" s="54" t="s">
        <v>49</v>
      </c>
      <c r="M65" s="54">
        <v>0</v>
      </c>
      <c r="N65" s="55"/>
      <c r="P65" s="51"/>
      <c r="Q65" s="52"/>
      <c r="R65" s="53" t="s">
        <v>49</v>
      </c>
      <c r="S65" s="54" t="s">
        <v>49</v>
      </c>
      <c r="T65" s="54">
        <v>0</v>
      </c>
      <c r="U65" s="55"/>
      <c r="W65" s="51"/>
      <c r="X65" s="52"/>
      <c r="Y65" s="53" t="s">
        <v>49</v>
      </c>
      <c r="Z65" s="54" t="s">
        <v>49</v>
      </c>
      <c r="AA65" s="54">
        <f t="shared" si="0"/>
        <v>0</v>
      </c>
      <c r="AB65" s="55"/>
      <c r="AD65" s="51"/>
      <c r="AE65" s="52"/>
      <c r="AF65" s="53" t="s">
        <v>49</v>
      </c>
      <c r="AG65" s="54" t="s">
        <v>49</v>
      </c>
      <c r="AH65" s="54">
        <f t="shared" si="1"/>
        <v>0</v>
      </c>
      <c r="AI65" s="55"/>
      <c r="AK65" s="51"/>
      <c r="AL65" s="52"/>
      <c r="AM65" s="53" t="s">
        <v>49</v>
      </c>
      <c r="AN65" s="54" t="s">
        <v>49</v>
      </c>
      <c r="AO65" s="54">
        <f t="shared" si="2"/>
        <v>0</v>
      </c>
      <c r="AP65" s="55"/>
    </row>
    <row r="66" spans="2:42">
      <c r="B66" s="51"/>
      <c r="C66" s="52"/>
      <c r="D66" s="53" t="s">
        <v>49</v>
      </c>
      <c r="E66" s="54" t="s">
        <v>49</v>
      </c>
      <c r="F66" s="54">
        <v>0</v>
      </c>
      <c r="G66" s="55"/>
      <c r="I66" s="51"/>
      <c r="J66" s="52"/>
      <c r="K66" s="53" t="s">
        <v>49</v>
      </c>
      <c r="L66" s="54" t="s">
        <v>49</v>
      </c>
      <c r="M66" s="54">
        <v>0</v>
      </c>
      <c r="N66" s="55"/>
      <c r="P66" s="51"/>
      <c r="Q66" s="52"/>
      <c r="R66" s="53" t="s">
        <v>49</v>
      </c>
      <c r="S66" s="54" t="s">
        <v>49</v>
      </c>
      <c r="T66" s="54">
        <v>0</v>
      </c>
      <c r="U66" s="55"/>
      <c r="W66" s="51"/>
      <c r="X66" s="52"/>
      <c r="Y66" s="53" t="s">
        <v>49</v>
      </c>
      <c r="Z66" s="54" t="s">
        <v>49</v>
      </c>
      <c r="AA66" s="54">
        <f t="shared" si="0"/>
        <v>0</v>
      </c>
      <c r="AB66" s="55"/>
      <c r="AD66" s="51"/>
      <c r="AE66" s="52"/>
      <c r="AF66" s="53" t="s">
        <v>49</v>
      </c>
      <c r="AG66" s="54" t="s">
        <v>49</v>
      </c>
      <c r="AH66" s="54">
        <f t="shared" si="1"/>
        <v>0</v>
      </c>
      <c r="AI66" s="55"/>
      <c r="AK66" s="51"/>
      <c r="AL66" s="52"/>
      <c r="AM66" s="53" t="s">
        <v>49</v>
      </c>
      <c r="AN66" s="54" t="s">
        <v>49</v>
      </c>
      <c r="AO66" s="54">
        <f t="shared" si="2"/>
        <v>0</v>
      </c>
      <c r="AP66" s="55"/>
    </row>
    <row r="67" spans="2:42">
      <c r="B67" s="51"/>
      <c r="C67" s="52"/>
      <c r="D67" s="53" t="s">
        <v>49</v>
      </c>
      <c r="E67" s="54" t="s">
        <v>49</v>
      </c>
      <c r="F67" s="54">
        <v>0</v>
      </c>
      <c r="G67" s="55"/>
      <c r="I67" s="51"/>
      <c r="J67" s="52"/>
      <c r="K67" s="53" t="s">
        <v>49</v>
      </c>
      <c r="L67" s="54" t="s">
        <v>49</v>
      </c>
      <c r="M67" s="54">
        <v>0</v>
      </c>
      <c r="N67" s="55"/>
      <c r="P67" s="51"/>
      <c r="Q67" s="52"/>
      <c r="R67" s="53" t="s">
        <v>49</v>
      </c>
      <c r="S67" s="54" t="s">
        <v>49</v>
      </c>
      <c r="T67" s="54">
        <v>0</v>
      </c>
      <c r="U67" s="55"/>
      <c r="W67" s="51"/>
      <c r="X67" s="52"/>
      <c r="Y67" s="53" t="s">
        <v>49</v>
      </c>
      <c r="Z67" s="54" t="s">
        <v>49</v>
      </c>
      <c r="AA67" s="54">
        <f t="shared" si="0"/>
        <v>0</v>
      </c>
      <c r="AB67" s="55"/>
      <c r="AD67" s="51"/>
      <c r="AE67" s="52"/>
      <c r="AF67" s="53" t="s">
        <v>49</v>
      </c>
      <c r="AG67" s="54" t="s">
        <v>49</v>
      </c>
      <c r="AH67" s="54">
        <f t="shared" si="1"/>
        <v>0</v>
      </c>
      <c r="AI67" s="55"/>
      <c r="AK67" s="51"/>
      <c r="AL67" s="52"/>
      <c r="AM67" s="53" t="s">
        <v>49</v>
      </c>
      <c r="AN67" s="54" t="s">
        <v>49</v>
      </c>
      <c r="AO67" s="54">
        <f t="shared" si="2"/>
        <v>0</v>
      </c>
      <c r="AP67" s="55"/>
    </row>
    <row r="68" spans="2:42">
      <c r="B68" s="51"/>
      <c r="C68" s="52"/>
      <c r="D68" s="53" t="s">
        <v>49</v>
      </c>
      <c r="E68" s="54" t="s">
        <v>49</v>
      </c>
      <c r="F68" s="54">
        <v>0</v>
      </c>
      <c r="G68" s="55"/>
      <c r="I68" s="51"/>
      <c r="J68" s="52"/>
      <c r="K68" s="53" t="s">
        <v>49</v>
      </c>
      <c r="L68" s="54" t="s">
        <v>49</v>
      </c>
      <c r="M68" s="54">
        <v>0</v>
      </c>
      <c r="N68" s="55"/>
      <c r="P68" s="51"/>
      <c r="Q68" s="52"/>
      <c r="R68" s="53" t="s">
        <v>49</v>
      </c>
      <c r="S68" s="54" t="s">
        <v>49</v>
      </c>
      <c r="T68" s="54">
        <v>0</v>
      </c>
      <c r="U68" s="55"/>
      <c r="W68" s="51"/>
      <c r="X68" s="52"/>
      <c r="Y68" s="53" t="s">
        <v>49</v>
      </c>
      <c r="Z68" s="54" t="s">
        <v>49</v>
      </c>
      <c r="AA68" s="54">
        <f t="shared" si="0"/>
        <v>0</v>
      </c>
      <c r="AB68" s="55"/>
      <c r="AD68" s="51"/>
      <c r="AE68" s="52"/>
      <c r="AF68" s="53" t="s">
        <v>49</v>
      </c>
      <c r="AG68" s="54" t="s">
        <v>49</v>
      </c>
      <c r="AH68" s="54">
        <f t="shared" si="1"/>
        <v>0</v>
      </c>
      <c r="AI68" s="55"/>
      <c r="AK68" s="51"/>
      <c r="AL68" s="52"/>
      <c r="AM68" s="53" t="s">
        <v>49</v>
      </c>
      <c r="AN68" s="54" t="s">
        <v>49</v>
      </c>
      <c r="AO68" s="54">
        <f t="shared" si="2"/>
        <v>0</v>
      </c>
      <c r="AP68" s="55"/>
    </row>
    <row r="69" spans="2:42">
      <c r="B69" s="51"/>
      <c r="C69" s="52"/>
      <c r="D69" s="53" t="s">
        <v>49</v>
      </c>
      <c r="E69" s="54" t="s">
        <v>49</v>
      </c>
      <c r="F69" s="54">
        <v>0</v>
      </c>
      <c r="G69" s="55"/>
      <c r="I69" s="51"/>
      <c r="J69" s="52"/>
      <c r="K69" s="53" t="s">
        <v>49</v>
      </c>
      <c r="L69" s="54" t="s">
        <v>49</v>
      </c>
      <c r="M69" s="54">
        <v>0</v>
      </c>
      <c r="N69" s="55"/>
      <c r="P69" s="51"/>
      <c r="Q69" s="52"/>
      <c r="R69" s="53" t="s">
        <v>49</v>
      </c>
      <c r="S69" s="54" t="s">
        <v>49</v>
      </c>
      <c r="T69" s="54">
        <v>0</v>
      </c>
      <c r="U69" s="55"/>
      <c r="W69" s="51"/>
      <c r="X69" s="52"/>
      <c r="Y69" s="53" t="s">
        <v>49</v>
      </c>
      <c r="Z69" s="54" t="s">
        <v>49</v>
      </c>
      <c r="AA69" s="54">
        <f t="shared" si="0"/>
        <v>0</v>
      </c>
      <c r="AB69" s="55"/>
      <c r="AD69" s="51"/>
      <c r="AE69" s="52"/>
      <c r="AF69" s="53" t="s">
        <v>49</v>
      </c>
      <c r="AG69" s="54" t="s">
        <v>49</v>
      </c>
      <c r="AH69" s="54">
        <f t="shared" si="1"/>
        <v>0</v>
      </c>
      <c r="AI69" s="55"/>
      <c r="AK69" s="51"/>
      <c r="AL69" s="52"/>
      <c r="AM69" s="53" t="s">
        <v>49</v>
      </c>
      <c r="AN69" s="54" t="s">
        <v>49</v>
      </c>
      <c r="AO69" s="54">
        <f t="shared" si="2"/>
        <v>0</v>
      </c>
      <c r="AP69" s="55"/>
    </row>
    <row r="70" spans="2:42">
      <c r="B70" s="51"/>
      <c r="C70" s="52"/>
      <c r="D70" s="53" t="s">
        <v>49</v>
      </c>
      <c r="E70" s="54" t="s">
        <v>49</v>
      </c>
      <c r="F70" s="54">
        <v>0</v>
      </c>
      <c r="G70" s="55"/>
      <c r="I70" s="51"/>
      <c r="J70" s="52"/>
      <c r="K70" s="53" t="s">
        <v>49</v>
      </c>
      <c r="L70" s="54" t="s">
        <v>49</v>
      </c>
      <c r="M70" s="54">
        <v>0</v>
      </c>
      <c r="N70" s="55"/>
      <c r="P70" s="51"/>
      <c r="Q70" s="52"/>
      <c r="R70" s="53" t="s">
        <v>49</v>
      </c>
      <c r="S70" s="54" t="s">
        <v>49</v>
      </c>
      <c r="T70" s="54">
        <v>0</v>
      </c>
      <c r="U70" s="55"/>
      <c r="W70" s="51"/>
      <c r="X70" s="52"/>
      <c r="Y70" s="53" t="s">
        <v>49</v>
      </c>
      <c r="Z70" s="54" t="s">
        <v>49</v>
      </c>
      <c r="AA70" s="54">
        <f t="shared" si="0"/>
        <v>0</v>
      </c>
      <c r="AB70" s="55"/>
      <c r="AD70" s="51"/>
      <c r="AE70" s="52"/>
      <c r="AF70" s="53" t="s">
        <v>49</v>
      </c>
      <c r="AG70" s="54" t="s">
        <v>49</v>
      </c>
      <c r="AH70" s="54">
        <f t="shared" si="1"/>
        <v>0</v>
      </c>
      <c r="AI70" s="55"/>
      <c r="AK70" s="51"/>
      <c r="AL70" s="52"/>
      <c r="AM70" s="53" t="s">
        <v>49</v>
      </c>
      <c r="AN70" s="54" t="s">
        <v>49</v>
      </c>
      <c r="AO70" s="54">
        <f t="shared" si="2"/>
        <v>0</v>
      </c>
      <c r="AP70" s="55"/>
    </row>
    <row r="71" spans="2:42">
      <c r="B71" s="51"/>
      <c r="C71" s="52"/>
      <c r="D71" s="53" t="s">
        <v>49</v>
      </c>
      <c r="E71" s="54" t="s">
        <v>49</v>
      </c>
      <c r="F71" s="54">
        <v>0</v>
      </c>
      <c r="G71" s="55"/>
      <c r="I71" s="51"/>
      <c r="J71" s="52"/>
      <c r="K71" s="53" t="s">
        <v>49</v>
      </c>
      <c r="L71" s="54" t="s">
        <v>49</v>
      </c>
      <c r="M71" s="54">
        <v>0</v>
      </c>
      <c r="N71" s="55"/>
      <c r="P71" s="51"/>
      <c r="Q71" s="52"/>
      <c r="R71" s="53" t="s">
        <v>49</v>
      </c>
      <c r="S71" s="54" t="s">
        <v>49</v>
      </c>
      <c r="T71" s="54">
        <v>0</v>
      </c>
      <c r="U71" s="55"/>
      <c r="W71" s="51"/>
      <c r="X71" s="52"/>
      <c r="Y71" s="53" t="s">
        <v>49</v>
      </c>
      <c r="Z71" s="54" t="s">
        <v>49</v>
      </c>
      <c r="AA71" s="54">
        <f t="shared" si="0"/>
        <v>0</v>
      </c>
      <c r="AB71" s="55"/>
      <c r="AD71" s="51"/>
      <c r="AE71" s="52"/>
      <c r="AF71" s="53" t="s">
        <v>49</v>
      </c>
      <c r="AG71" s="54" t="s">
        <v>49</v>
      </c>
      <c r="AH71" s="54">
        <f t="shared" si="1"/>
        <v>0</v>
      </c>
      <c r="AI71" s="55"/>
      <c r="AK71" s="51"/>
      <c r="AL71" s="52"/>
      <c r="AM71" s="53" t="s">
        <v>49</v>
      </c>
      <c r="AN71" s="54" t="s">
        <v>49</v>
      </c>
      <c r="AO71" s="54">
        <f t="shared" si="2"/>
        <v>0</v>
      </c>
      <c r="AP71" s="55"/>
    </row>
    <row r="72" spans="2:42">
      <c r="B72" s="51"/>
      <c r="C72" s="52"/>
      <c r="D72" s="53" t="s">
        <v>49</v>
      </c>
      <c r="E72" s="54" t="s">
        <v>49</v>
      </c>
      <c r="F72" s="54">
        <v>0</v>
      </c>
      <c r="G72" s="55"/>
      <c r="I72" s="51"/>
      <c r="J72" s="52"/>
      <c r="K72" s="53" t="s">
        <v>49</v>
      </c>
      <c r="L72" s="54" t="s">
        <v>49</v>
      </c>
      <c r="M72" s="54">
        <v>0</v>
      </c>
      <c r="N72" s="55"/>
      <c r="P72" s="51"/>
      <c r="Q72" s="52"/>
      <c r="R72" s="53" t="s">
        <v>49</v>
      </c>
      <c r="S72" s="54" t="s">
        <v>49</v>
      </c>
      <c r="T72" s="54">
        <v>0</v>
      </c>
      <c r="U72" s="55"/>
      <c r="W72" s="51"/>
      <c r="X72" s="52"/>
      <c r="Y72" s="53" t="s">
        <v>49</v>
      </c>
      <c r="Z72" s="54" t="s">
        <v>49</v>
      </c>
      <c r="AA72" s="54">
        <f t="shared" si="0"/>
        <v>0</v>
      </c>
      <c r="AB72" s="55"/>
      <c r="AD72" s="51"/>
      <c r="AE72" s="52"/>
      <c r="AF72" s="53" t="s">
        <v>49</v>
      </c>
      <c r="AG72" s="54" t="s">
        <v>49</v>
      </c>
      <c r="AH72" s="54">
        <f t="shared" si="1"/>
        <v>0</v>
      </c>
      <c r="AI72" s="55"/>
      <c r="AK72" s="51"/>
      <c r="AL72" s="52"/>
      <c r="AM72" s="53" t="s">
        <v>49</v>
      </c>
      <c r="AN72" s="54" t="s">
        <v>49</v>
      </c>
      <c r="AO72" s="54">
        <f t="shared" si="2"/>
        <v>0</v>
      </c>
      <c r="AP72" s="55"/>
    </row>
    <row r="73" spans="2:42">
      <c r="B73" s="51"/>
      <c r="C73" s="52"/>
      <c r="D73" s="53" t="s">
        <v>49</v>
      </c>
      <c r="E73" s="54" t="s">
        <v>49</v>
      </c>
      <c r="F73" s="54">
        <v>0</v>
      </c>
      <c r="G73" s="55"/>
      <c r="I73" s="51"/>
      <c r="J73" s="52"/>
      <c r="K73" s="53" t="s">
        <v>49</v>
      </c>
      <c r="L73" s="54" t="s">
        <v>49</v>
      </c>
      <c r="M73" s="54">
        <v>0</v>
      </c>
      <c r="N73" s="55"/>
      <c r="P73" s="51"/>
      <c r="Q73" s="52"/>
      <c r="R73" s="53" t="s">
        <v>49</v>
      </c>
      <c r="S73" s="54" t="s">
        <v>49</v>
      </c>
      <c r="T73" s="54">
        <v>0</v>
      </c>
      <c r="U73" s="55"/>
      <c r="W73" s="51"/>
      <c r="X73" s="52"/>
      <c r="Y73" s="53" t="s">
        <v>49</v>
      </c>
      <c r="Z73" s="54" t="s">
        <v>49</v>
      </c>
      <c r="AA73" s="54">
        <f t="shared" si="0"/>
        <v>0</v>
      </c>
      <c r="AB73" s="55"/>
      <c r="AD73" s="51"/>
      <c r="AE73" s="52"/>
      <c r="AF73" s="53" t="s">
        <v>49</v>
      </c>
      <c r="AG73" s="54" t="s">
        <v>49</v>
      </c>
      <c r="AH73" s="54">
        <f t="shared" si="1"/>
        <v>0</v>
      </c>
      <c r="AI73" s="55"/>
      <c r="AK73" s="51"/>
      <c r="AL73" s="52"/>
      <c r="AM73" s="53" t="s">
        <v>49</v>
      </c>
      <c r="AN73" s="54" t="s">
        <v>49</v>
      </c>
      <c r="AO73" s="54">
        <f t="shared" si="2"/>
        <v>0</v>
      </c>
      <c r="AP73" s="55"/>
    </row>
    <row r="74" spans="2:42">
      <c r="B74" s="51"/>
      <c r="C74" s="52"/>
      <c r="D74" s="53" t="s">
        <v>49</v>
      </c>
      <c r="E74" s="54" t="s">
        <v>49</v>
      </c>
      <c r="F74" s="54">
        <v>0</v>
      </c>
      <c r="G74" s="55"/>
      <c r="I74" s="51"/>
      <c r="J74" s="52"/>
      <c r="K74" s="53" t="s">
        <v>49</v>
      </c>
      <c r="L74" s="54" t="s">
        <v>49</v>
      </c>
      <c r="M74" s="54">
        <v>0</v>
      </c>
      <c r="N74" s="55"/>
      <c r="P74" s="51"/>
      <c r="Q74" s="52"/>
      <c r="R74" s="53" t="s">
        <v>49</v>
      </c>
      <c r="S74" s="54" t="s">
        <v>49</v>
      </c>
      <c r="T74" s="54">
        <v>0</v>
      </c>
      <c r="U74" s="55"/>
      <c r="W74" s="51"/>
      <c r="X74" s="52"/>
      <c r="Y74" s="53" t="s">
        <v>49</v>
      </c>
      <c r="Z74" s="54" t="s">
        <v>49</v>
      </c>
      <c r="AA74" s="54">
        <f t="shared" si="0"/>
        <v>0</v>
      </c>
      <c r="AB74" s="55"/>
      <c r="AD74" s="51"/>
      <c r="AE74" s="52"/>
      <c r="AF74" s="53" t="s">
        <v>49</v>
      </c>
      <c r="AG74" s="54" t="s">
        <v>49</v>
      </c>
      <c r="AH74" s="54">
        <f t="shared" si="1"/>
        <v>0</v>
      </c>
      <c r="AI74" s="55"/>
      <c r="AK74" s="51"/>
      <c r="AL74" s="52"/>
      <c r="AM74" s="53" t="s">
        <v>49</v>
      </c>
      <c r="AN74" s="54" t="s">
        <v>49</v>
      </c>
      <c r="AO74" s="54">
        <f t="shared" si="2"/>
        <v>0</v>
      </c>
      <c r="AP74" s="55"/>
    </row>
    <row r="75" spans="2:42">
      <c r="B75" s="51"/>
      <c r="C75" s="52"/>
      <c r="D75" s="53" t="s">
        <v>49</v>
      </c>
      <c r="E75" s="54" t="s">
        <v>49</v>
      </c>
      <c r="F75" s="54">
        <v>0</v>
      </c>
      <c r="G75" s="55"/>
      <c r="I75" s="51"/>
      <c r="J75" s="52"/>
      <c r="K75" s="53" t="s">
        <v>49</v>
      </c>
      <c r="L75" s="54" t="s">
        <v>49</v>
      </c>
      <c r="M75" s="54">
        <v>0</v>
      </c>
      <c r="N75" s="55"/>
      <c r="P75" s="51"/>
      <c r="Q75" s="52"/>
      <c r="R75" s="53" t="s">
        <v>49</v>
      </c>
      <c r="S75" s="54" t="s">
        <v>49</v>
      </c>
      <c r="T75" s="54">
        <v>0</v>
      </c>
      <c r="U75" s="55"/>
      <c r="W75" s="51"/>
      <c r="X75" s="52"/>
      <c r="Y75" s="53" t="s">
        <v>49</v>
      </c>
      <c r="Z75" s="54" t="s">
        <v>49</v>
      </c>
      <c r="AA75" s="54">
        <f t="shared" si="0"/>
        <v>0</v>
      </c>
      <c r="AB75" s="55"/>
      <c r="AD75" s="51"/>
      <c r="AE75" s="52"/>
      <c r="AF75" s="53" t="s">
        <v>49</v>
      </c>
      <c r="AG75" s="54" t="s">
        <v>49</v>
      </c>
      <c r="AH75" s="54">
        <f t="shared" si="1"/>
        <v>0</v>
      </c>
      <c r="AI75" s="55"/>
      <c r="AK75" s="51"/>
      <c r="AL75" s="52"/>
      <c r="AM75" s="53" t="s">
        <v>49</v>
      </c>
      <c r="AN75" s="54" t="s">
        <v>49</v>
      </c>
      <c r="AO75" s="54">
        <f t="shared" si="2"/>
        <v>0</v>
      </c>
      <c r="AP75" s="55"/>
    </row>
    <row r="76" spans="2:42">
      <c r="B76" s="51"/>
      <c r="C76" s="52"/>
      <c r="D76" s="53" t="s">
        <v>49</v>
      </c>
      <c r="E76" s="54" t="s">
        <v>49</v>
      </c>
      <c r="F76" s="54">
        <v>0</v>
      </c>
      <c r="G76" s="55"/>
      <c r="I76" s="51"/>
      <c r="J76" s="52"/>
      <c r="K76" s="53" t="s">
        <v>49</v>
      </c>
      <c r="L76" s="54" t="s">
        <v>49</v>
      </c>
      <c r="M76" s="54">
        <v>0</v>
      </c>
      <c r="N76" s="55"/>
      <c r="P76" s="51"/>
      <c r="Q76" s="52"/>
      <c r="R76" s="53" t="s">
        <v>49</v>
      </c>
      <c r="S76" s="54" t="s">
        <v>49</v>
      </c>
      <c r="T76" s="54">
        <v>0</v>
      </c>
      <c r="U76" s="55"/>
      <c r="W76" s="51"/>
      <c r="X76" s="52"/>
      <c r="Y76" s="53" t="s">
        <v>49</v>
      </c>
      <c r="Z76" s="54" t="s">
        <v>49</v>
      </c>
      <c r="AA76" s="54">
        <f t="shared" si="0"/>
        <v>0</v>
      </c>
      <c r="AB76" s="55"/>
      <c r="AD76" s="51"/>
      <c r="AE76" s="52"/>
      <c r="AF76" s="53" t="s">
        <v>49</v>
      </c>
      <c r="AG76" s="54" t="s">
        <v>49</v>
      </c>
      <c r="AH76" s="54">
        <f t="shared" si="1"/>
        <v>0</v>
      </c>
      <c r="AI76" s="55"/>
      <c r="AK76" s="51"/>
      <c r="AL76" s="52"/>
      <c r="AM76" s="53" t="s">
        <v>49</v>
      </c>
      <c r="AN76" s="54" t="s">
        <v>49</v>
      </c>
      <c r="AO76" s="54">
        <f t="shared" si="2"/>
        <v>0</v>
      </c>
      <c r="AP76" s="55"/>
    </row>
    <row r="77" spans="2:42">
      <c r="B77" s="51"/>
      <c r="C77" s="52"/>
      <c r="D77" s="53" t="s">
        <v>49</v>
      </c>
      <c r="E77" s="54" t="s">
        <v>49</v>
      </c>
      <c r="F77" s="54">
        <v>0</v>
      </c>
      <c r="G77" s="55"/>
      <c r="I77" s="51"/>
      <c r="J77" s="52"/>
      <c r="K77" s="53" t="s">
        <v>49</v>
      </c>
      <c r="L77" s="54" t="s">
        <v>49</v>
      </c>
      <c r="M77" s="54">
        <v>0</v>
      </c>
      <c r="N77" s="55"/>
      <c r="P77" s="51"/>
      <c r="Q77" s="52"/>
      <c r="R77" s="53" t="s">
        <v>49</v>
      </c>
      <c r="S77" s="54" t="s">
        <v>49</v>
      </c>
      <c r="T77" s="54">
        <v>0</v>
      </c>
      <c r="U77" s="55"/>
      <c r="W77" s="51"/>
      <c r="X77" s="52"/>
      <c r="Y77" s="53" t="s">
        <v>49</v>
      </c>
      <c r="Z77" s="54" t="s">
        <v>49</v>
      </c>
      <c r="AA77" s="54">
        <f t="shared" si="0"/>
        <v>0</v>
      </c>
      <c r="AB77" s="55"/>
      <c r="AD77" s="51"/>
      <c r="AE77" s="52"/>
      <c r="AF77" s="53" t="s">
        <v>49</v>
      </c>
      <c r="AG77" s="54" t="s">
        <v>49</v>
      </c>
      <c r="AH77" s="54">
        <f t="shared" si="1"/>
        <v>0</v>
      </c>
      <c r="AI77" s="55"/>
      <c r="AK77" s="51"/>
      <c r="AL77" s="52"/>
      <c r="AM77" s="53" t="s">
        <v>49</v>
      </c>
      <c r="AN77" s="54" t="s">
        <v>49</v>
      </c>
      <c r="AO77" s="54">
        <f t="shared" si="2"/>
        <v>0</v>
      </c>
      <c r="AP77" s="55"/>
    </row>
    <row r="78" spans="2:42">
      <c r="B78" s="51"/>
      <c r="C78" s="52"/>
      <c r="D78" s="53" t="s">
        <v>49</v>
      </c>
      <c r="E78" s="54" t="s">
        <v>49</v>
      </c>
      <c r="F78" s="54">
        <v>0</v>
      </c>
      <c r="G78" s="55"/>
      <c r="I78" s="51"/>
      <c r="J78" s="52"/>
      <c r="K78" s="53" t="s">
        <v>49</v>
      </c>
      <c r="L78" s="54" t="s">
        <v>49</v>
      </c>
      <c r="M78" s="54">
        <v>0</v>
      </c>
      <c r="N78" s="55"/>
      <c r="P78" s="51"/>
      <c r="Q78" s="52"/>
      <c r="R78" s="53" t="s">
        <v>49</v>
      </c>
      <c r="S78" s="54" t="s">
        <v>49</v>
      </c>
      <c r="T78" s="54">
        <v>0</v>
      </c>
      <c r="U78" s="55"/>
      <c r="W78" s="51"/>
      <c r="X78" s="52"/>
      <c r="Y78" s="53" t="s">
        <v>49</v>
      </c>
      <c r="Z78" s="54" t="s">
        <v>49</v>
      </c>
      <c r="AA78" s="54">
        <f t="shared" si="0"/>
        <v>0</v>
      </c>
      <c r="AB78" s="55"/>
      <c r="AD78" s="51"/>
      <c r="AE78" s="52"/>
      <c r="AF78" s="53" t="s">
        <v>49</v>
      </c>
      <c r="AG78" s="54" t="s">
        <v>49</v>
      </c>
      <c r="AH78" s="54">
        <f t="shared" si="1"/>
        <v>0</v>
      </c>
      <c r="AI78" s="55"/>
      <c r="AK78" s="51"/>
      <c r="AL78" s="52"/>
      <c r="AM78" s="53" t="s">
        <v>49</v>
      </c>
      <c r="AN78" s="54" t="s">
        <v>49</v>
      </c>
      <c r="AO78" s="54">
        <f t="shared" si="2"/>
        <v>0</v>
      </c>
      <c r="AP78" s="55"/>
    </row>
    <row r="79" spans="2:42">
      <c r="B79" s="51"/>
      <c r="C79" s="52"/>
      <c r="D79" s="53" t="s">
        <v>49</v>
      </c>
      <c r="E79" s="54" t="s">
        <v>49</v>
      </c>
      <c r="F79" s="54">
        <v>0</v>
      </c>
      <c r="G79" s="55"/>
      <c r="I79" s="51"/>
      <c r="J79" s="52"/>
      <c r="K79" s="53" t="s">
        <v>49</v>
      </c>
      <c r="L79" s="54" t="s">
        <v>49</v>
      </c>
      <c r="M79" s="54">
        <v>0</v>
      </c>
      <c r="N79" s="55"/>
      <c r="P79" s="51"/>
      <c r="Q79" s="52"/>
      <c r="R79" s="53" t="s">
        <v>49</v>
      </c>
      <c r="S79" s="54" t="s">
        <v>49</v>
      </c>
      <c r="T79" s="54">
        <v>0</v>
      </c>
      <c r="U79" s="55"/>
      <c r="W79" s="51"/>
      <c r="X79" s="52"/>
      <c r="Y79" s="53" t="s">
        <v>49</v>
      </c>
      <c r="Z79" s="54" t="s">
        <v>49</v>
      </c>
      <c r="AA79" s="54">
        <f t="shared" si="0"/>
        <v>0</v>
      </c>
      <c r="AB79" s="55"/>
      <c r="AD79" s="51"/>
      <c r="AE79" s="52"/>
      <c r="AF79" s="53" t="s">
        <v>49</v>
      </c>
      <c r="AG79" s="54" t="s">
        <v>49</v>
      </c>
      <c r="AH79" s="54">
        <f t="shared" si="1"/>
        <v>0</v>
      </c>
      <c r="AI79" s="55"/>
      <c r="AK79" s="51"/>
      <c r="AL79" s="52"/>
      <c r="AM79" s="53" t="s">
        <v>49</v>
      </c>
      <c r="AN79" s="54" t="s">
        <v>49</v>
      </c>
      <c r="AO79" s="54">
        <f t="shared" si="2"/>
        <v>0</v>
      </c>
      <c r="AP79" s="55"/>
    </row>
    <row r="80" spans="2:42">
      <c r="B80" s="51"/>
      <c r="C80" s="52"/>
      <c r="D80" s="53" t="s">
        <v>49</v>
      </c>
      <c r="E80" s="54" t="s">
        <v>49</v>
      </c>
      <c r="F80" s="54">
        <v>0</v>
      </c>
      <c r="G80" s="55"/>
      <c r="I80" s="51"/>
      <c r="J80" s="52"/>
      <c r="K80" s="53" t="s">
        <v>49</v>
      </c>
      <c r="L80" s="54" t="s">
        <v>49</v>
      </c>
      <c r="M80" s="54">
        <v>0</v>
      </c>
      <c r="N80" s="55"/>
      <c r="P80" s="51"/>
      <c r="Q80" s="52"/>
      <c r="R80" s="53" t="s">
        <v>49</v>
      </c>
      <c r="S80" s="54" t="s">
        <v>49</v>
      </c>
      <c r="T80" s="54">
        <v>0</v>
      </c>
      <c r="U80" s="55"/>
      <c r="W80" s="51"/>
      <c r="X80" s="52"/>
      <c r="Y80" s="53" t="s">
        <v>49</v>
      </c>
      <c r="Z80" s="54" t="s">
        <v>49</v>
      </c>
      <c r="AA80" s="54">
        <f t="shared" si="0"/>
        <v>0</v>
      </c>
      <c r="AB80" s="55"/>
      <c r="AD80" s="51"/>
      <c r="AE80" s="52"/>
      <c r="AF80" s="53" t="s">
        <v>49</v>
      </c>
      <c r="AG80" s="54" t="s">
        <v>49</v>
      </c>
      <c r="AH80" s="54">
        <f t="shared" si="1"/>
        <v>0</v>
      </c>
      <c r="AI80" s="55"/>
      <c r="AK80" s="51"/>
      <c r="AL80" s="52"/>
      <c r="AM80" s="53" t="s">
        <v>49</v>
      </c>
      <c r="AN80" s="54" t="s">
        <v>49</v>
      </c>
      <c r="AO80" s="54">
        <f t="shared" si="2"/>
        <v>0</v>
      </c>
      <c r="AP80" s="55"/>
    </row>
    <row r="81" spans="2:42">
      <c r="B81" s="51"/>
      <c r="C81" s="52"/>
      <c r="D81" s="53" t="s">
        <v>49</v>
      </c>
      <c r="E81" s="54" t="s">
        <v>49</v>
      </c>
      <c r="F81" s="54">
        <v>0</v>
      </c>
      <c r="G81" s="55"/>
      <c r="I81" s="51"/>
      <c r="J81" s="52"/>
      <c r="K81" s="53" t="s">
        <v>49</v>
      </c>
      <c r="L81" s="54" t="s">
        <v>49</v>
      </c>
      <c r="M81" s="54">
        <v>0</v>
      </c>
      <c r="N81" s="55"/>
      <c r="P81" s="51"/>
      <c r="Q81" s="52"/>
      <c r="R81" s="53" t="s">
        <v>49</v>
      </c>
      <c r="S81" s="54" t="s">
        <v>49</v>
      </c>
      <c r="T81" s="54">
        <v>0</v>
      </c>
      <c r="U81" s="55"/>
      <c r="W81" s="51"/>
      <c r="X81" s="52"/>
      <c r="Y81" s="53" t="s">
        <v>49</v>
      </c>
      <c r="Z81" s="54" t="s">
        <v>49</v>
      </c>
      <c r="AA81" s="54">
        <f t="shared" si="0"/>
        <v>0</v>
      </c>
      <c r="AB81" s="55"/>
      <c r="AD81" s="51"/>
      <c r="AE81" s="52"/>
      <c r="AF81" s="53" t="s">
        <v>49</v>
      </c>
      <c r="AG81" s="54" t="s">
        <v>49</v>
      </c>
      <c r="AH81" s="54">
        <f t="shared" si="1"/>
        <v>0</v>
      </c>
      <c r="AI81" s="55"/>
      <c r="AK81" s="51"/>
      <c r="AL81" s="52"/>
      <c r="AM81" s="53" t="s">
        <v>49</v>
      </c>
      <c r="AN81" s="54" t="s">
        <v>49</v>
      </c>
      <c r="AO81" s="54">
        <f t="shared" si="2"/>
        <v>0</v>
      </c>
      <c r="AP81" s="55"/>
    </row>
    <row r="82" spans="2:42">
      <c r="B82" s="51"/>
      <c r="C82" s="52"/>
      <c r="D82" s="53" t="s">
        <v>49</v>
      </c>
      <c r="E82" s="54" t="s">
        <v>49</v>
      </c>
      <c r="F82" s="54">
        <v>0</v>
      </c>
      <c r="G82" s="55"/>
      <c r="I82" s="51"/>
      <c r="J82" s="52"/>
      <c r="K82" s="53" t="s">
        <v>49</v>
      </c>
      <c r="L82" s="54" t="s">
        <v>49</v>
      </c>
      <c r="M82" s="54">
        <v>0</v>
      </c>
      <c r="N82" s="55"/>
      <c r="P82" s="51"/>
      <c r="Q82" s="52"/>
      <c r="R82" s="53" t="s">
        <v>49</v>
      </c>
      <c r="S82" s="54" t="s">
        <v>49</v>
      </c>
      <c r="T82" s="54">
        <v>0</v>
      </c>
      <c r="U82" s="55"/>
      <c r="W82" s="51"/>
      <c r="X82" s="52"/>
      <c r="Y82" s="53" t="s">
        <v>49</v>
      </c>
      <c r="Z82" s="54" t="s">
        <v>49</v>
      </c>
      <c r="AA82" s="54">
        <f t="shared" si="0"/>
        <v>0</v>
      </c>
      <c r="AB82" s="55"/>
      <c r="AD82" s="51"/>
      <c r="AE82" s="52"/>
      <c r="AF82" s="53" t="s">
        <v>49</v>
      </c>
      <c r="AG82" s="54" t="s">
        <v>49</v>
      </c>
      <c r="AH82" s="54">
        <f t="shared" si="1"/>
        <v>0</v>
      </c>
      <c r="AI82" s="55"/>
      <c r="AK82" s="51"/>
      <c r="AL82" s="52"/>
      <c r="AM82" s="53" t="s">
        <v>49</v>
      </c>
      <c r="AN82" s="54" t="s">
        <v>49</v>
      </c>
      <c r="AO82" s="54">
        <f t="shared" si="2"/>
        <v>0</v>
      </c>
      <c r="AP82" s="55"/>
    </row>
    <row r="83" spans="2:42">
      <c r="B83" s="51"/>
      <c r="C83" s="52"/>
      <c r="D83" s="53" t="s">
        <v>49</v>
      </c>
      <c r="E83" s="54" t="s">
        <v>49</v>
      </c>
      <c r="F83" s="54">
        <v>0</v>
      </c>
      <c r="G83" s="55"/>
      <c r="I83" s="51"/>
      <c r="J83" s="52"/>
      <c r="K83" s="53" t="s">
        <v>49</v>
      </c>
      <c r="L83" s="54" t="s">
        <v>49</v>
      </c>
      <c r="M83" s="54">
        <v>0</v>
      </c>
      <c r="N83" s="55"/>
      <c r="P83" s="51"/>
      <c r="Q83" s="52"/>
      <c r="R83" s="53" t="s">
        <v>49</v>
      </c>
      <c r="S83" s="54" t="s">
        <v>49</v>
      </c>
      <c r="T83" s="54">
        <v>0</v>
      </c>
      <c r="U83" s="55"/>
      <c r="W83" s="51"/>
      <c r="X83" s="52"/>
      <c r="Y83" s="53" t="s">
        <v>49</v>
      </c>
      <c r="Z83" s="54" t="s">
        <v>49</v>
      </c>
      <c r="AA83" s="54">
        <f t="shared" si="0"/>
        <v>0</v>
      </c>
      <c r="AB83" s="55"/>
      <c r="AD83" s="51"/>
      <c r="AE83" s="52"/>
      <c r="AF83" s="53" t="s">
        <v>49</v>
      </c>
      <c r="AG83" s="54" t="s">
        <v>49</v>
      </c>
      <c r="AH83" s="54">
        <f t="shared" si="1"/>
        <v>0</v>
      </c>
      <c r="AI83" s="55"/>
      <c r="AK83" s="51"/>
      <c r="AL83" s="52"/>
      <c r="AM83" s="53" t="s">
        <v>49</v>
      </c>
      <c r="AN83" s="54" t="s">
        <v>49</v>
      </c>
      <c r="AO83" s="54">
        <f t="shared" si="2"/>
        <v>0</v>
      </c>
      <c r="AP83" s="55"/>
    </row>
    <row r="84" spans="2:42">
      <c r="B84" s="51"/>
      <c r="C84" s="52"/>
      <c r="D84" s="53" t="s">
        <v>49</v>
      </c>
      <c r="E84" s="54" t="s">
        <v>49</v>
      </c>
      <c r="F84" s="54">
        <v>0</v>
      </c>
      <c r="G84" s="55"/>
      <c r="I84" s="51"/>
      <c r="J84" s="52"/>
      <c r="K84" s="53" t="s">
        <v>49</v>
      </c>
      <c r="L84" s="54" t="s">
        <v>49</v>
      </c>
      <c r="M84" s="54">
        <v>0</v>
      </c>
      <c r="N84" s="55"/>
      <c r="P84" s="51"/>
      <c r="Q84" s="52"/>
      <c r="R84" s="53" t="s">
        <v>49</v>
      </c>
      <c r="S84" s="54" t="s">
        <v>49</v>
      </c>
      <c r="T84" s="54">
        <v>0</v>
      </c>
      <c r="U84" s="55"/>
      <c r="W84" s="51"/>
      <c r="X84" s="52"/>
      <c r="Y84" s="53" t="s">
        <v>49</v>
      </c>
      <c r="Z84" s="54" t="s">
        <v>49</v>
      </c>
      <c r="AA84" s="54">
        <f t="shared" si="0"/>
        <v>0</v>
      </c>
      <c r="AB84" s="55"/>
      <c r="AD84" s="51"/>
      <c r="AE84" s="52"/>
      <c r="AF84" s="53" t="s">
        <v>49</v>
      </c>
      <c r="AG84" s="54" t="s">
        <v>49</v>
      </c>
      <c r="AH84" s="54">
        <f t="shared" si="1"/>
        <v>0</v>
      </c>
      <c r="AI84" s="55"/>
      <c r="AK84" s="51"/>
      <c r="AL84" s="52"/>
      <c r="AM84" s="53" t="s">
        <v>49</v>
      </c>
      <c r="AN84" s="54" t="s">
        <v>49</v>
      </c>
      <c r="AO84" s="54">
        <f t="shared" si="2"/>
        <v>0</v>
      </c>
      <c r="AP84" s="55"/>
    </row>
    <row r="85" spans="2:42">
      <c r="B85" s="51"/>
      <c r="C85" s="52"/>
      <c r="D85" s="53" t="s">
        <v>49</v>
      </c>
      <c r="E85" s="54" t="s">
        <v>49</v>
      </c>
      <c r="F85" s="54">
        <v>0</v>
      </c>
      <c r="G85" s="55"/>
      <c r="I85" s="51"/>
      <c r="J85" s="52"/>
      <c r="K85" s="53" t="s">
        <v>49</v>
      </c>
      <c r="L85" s="54" t="s">
        <v>49</v>
      </c>
      <c r="M85" s="54">
        <v>0</v>
      </c>
      <c r="N85" s="55"/>
      <c r="P85" s="51"/>
      <c r="Q85" s="52"/>
      <c r="R85" s="53" t="s">
        <v>49</v>
      </c>
      <c r="S85" s="54" t="s">
        <v>49</v>
      </c>
      <c r="T85" s="54">
        <v>0</v>
      </c>
      <c r="U85" s="55"/>
      <c r="W85" s="51"/>
      <c r="X85" s="52"/>
      <c r="Y85" s="53" t="s">
        <v>49</v>
      </c>
      <c r="Z85" s="54" t="s">
        <v>49</v>
      </c>
      <c r="AA85" s="54">
        <f t="shared" si="0"/>
        <v>0</v>
      </c>
      <c r="AB85" s="55"/>
      <c r="AD85" s="51"/>
      <c r="AE85" s="52"/>
      <c r="AF85" s="53" t="s">
        <v>49</v>
      </c>
      <c r="AG85" s="54" t="s">
        <v>49</v>
      </c>
      <c r="AH85" s="54">
        <f t="shared" si="1"/>
        <v>0</v>
      </c>
      <c r="AI85" s="55"/>
      <c r="AK85" s="51"/>
      <c r="AL85" s="52"/>
      <c r="AM85" s="53" t="s">
        <v>49</v>
      </c>
      <c r="AN85" s="54" t="s">
        <v>49</v>
      </c>
      <c r="AO85" s="54">
        <f t="shared" si="2"/>
        <v>0</v>
      </c>
      <c r="AP85" s="55"/>
    </row>
    <row r="86" spans="2:42">
      <c r="B86" s="51"/>
      <c r="C86" s="52"/>
      <c r="D86" s="53" t="s">
        <v>49</v>
      </c>
      <c r="E86" s="54" t="s">
        <v>49</v>
      </c>
      <c r="F86" s="54">
        <v>0</v>
      </c>
      <c r="G86" s="55"/>
      <c r="I86" s="51"/>
      <c r="J86" s="52"/>
      <c r="K86" s="53" t="s">
        <v>49</v>
      </c>
      <c r="L86" s="54" t="s">
        <v>49</v>
      </c>
      <c r="M86" s="54">
        <v>0</v>
      </c>
      <c r="N86" s="55"/>
      <c r="P86" s="51"/>
      <c r="Q86" s="52"/>
      <c r="R86" s="53" t="s">
        <v>49</v>
      </c>
      <c r="S86" s="54" t="s">
        <v>49</v>
      </c>
      <c r="T86" s="54">
        <v>0</v>
      </c>
      <c r="U86" s="55"/>
      <c r="W86" s="51"/>
      <c r="X86" s="52"/>
      <c r="Y86" s="53" t="s">
        <v>49</v>
      </c>
      <c r="Z86" s="54" t="s">
        <v>49</v>
      </c>
      <c r="AA86" s="54">
        <f t="shared" si="0"/>
        <v>0</v>
      </c>
      <c r="AB86" s="55"/>
      <c r="AD86" s="51"/>
      <c r="AE86" s="52"/>
      <c r="AF86" s="53" t="s">
        <v>49</v>
      </c>
      <c r="AG86" s="54" t="s">
        <v>49</v>
      </c>
      <c r="AH86" s="54">
        <f t="shared" si="1"/>
        <v>0</v>
      </c>
      <c r="AI86" s="55"/>
      <c r="AK86" s="51"/>
      <c r="AL86" s="52"/>
      <c r="AM86" s="53" t="s">
        <v>49</v>
      </c>
      <c r="AN86" s="54" t="s">
        <v>49</v>
      </c>
      <c r="AO86" s="54">
        <f t="shared" si="2"/>
        <v>0</v>
      </c>
      <c r="AP86" s="55"/>
    </row>
    <row r="87" spans="2:42">
      <c r="B87" s="51"/>
      <c r="C87" s="52"/>
      <c r="D87" s="53" t="s">
        <v>49</v>
      </c>
      <c r="E87" s="54" t="s">
        <v>49</v>
      </c>
      <c r="F87" s="54">
        <v>0</v>
      </c>
      <c r="G87" s="55"/>
      <c r="I87" s="51"/>
      <c r="J87" s="52"/>
      <c r="K87" s="53" t="s">
        <v>49</v>
      </c>
      <c r="L87" s="54" t="s">
        <v>49</v>
      </c>
      <c r="M87" s="54">
        <v>0</v>
      </c>
      <c r="N87" s="55"/>
      <c r="P87" s="51"/>
      <c r="Q87" s="52"/>
      <c r="R87" s="53" t="s">
        <v>49</v>
      </c>
      <c r="S87" s="54" t="s">
        <v>49</v>
      </c>
      <c r="T87" s="54">
        <v>0</v>
      </c>
      <c r="U87" s="55"/>
      <c r="W87" s="51"/>
      <c r="X87" s="52"/>
      <c r="Y87" s="53" t="s">
        <v>49</v>
      </c>
      <c r="Z87" s="54" t="s">
        <v>49</v>
      </c>
      <c r="AA87" s="54">
        <f t="shared" si="0"/>
        <v>0</v>
      </c>
      <c r="AB87" s="55"/>
      <c r="AD87" s="51"/>
      <c r="AE87" s="52"/>
      <c r="AF87" s="53" t="s">
        <v>49</v>
      </c>
      <c r="AG87" s="54" t="s">
        <v>49</v>
      </c>
      <c r="AH87" s="54">
        <f t="shared" si="1"/>
        <v>0</v>
      </c>
      <c r="AI87" s="55"/>
      <c r="AK87" s="51"/>
      <c r="AL87" s="52"/>
      <c r="AM87" s="53" t="s">
        <v>49</v>
      </c>
      <c r="AN87" s="54" t="s">
        <v>49</v>
      </c>
      <c r="AO87" s="54">
        <f t="shared" si="2"/>
        <v>0</v>
      </c>
      <c r="AP87" s="55"/>
    </row>
    <row r="88" spans="2:42">
      <c r="B88" s="51"/>
      <c r="C88" s="52"/>
      <c r="D88" s="53" t="s">
        <v>49</v>
      </c>
      <c r="E88" s="54" t="s">
        <v>49</v>
      </c>
      <c r="F88" s="54">
        <v>0</v>
      </c>
      <c r="G88" s="55"/>
      <c r="I88" s="51"/>
      <c r="J88" s="52"/>
      <c r="K88" s="53" t="s">
        <v>49</v>
      </c>
      <c r="L88" s="54" t="s">
        <v>49</v>
      </c>
      <c r="M88" s="54">
        <v>0</v>
      </c>
      <c r="N88" s="55"/>
      <c r="P88" s="51"/>
      <c r="Q88" s="52"/>
      <c r="R88" s="53" t="s">
        <v>49</v>
      </c>
      <c r="S88" s="54" t="s">
        <v>49</v>
      </c>
      <c r="T88" s="54">
        <v>0</v>
      </c>
      <c r="U88" s="55"/>
      <c r="W88" s="51"/>
      <c r="X88" s="52"/>
      <c r="Y88" s="53" t="s">
        <v>49</v>
      </c>
      <c r="Z88" s="54" t="s">
        <v>49</v>
      </c>
      <c r="AA88" s="54">
        <f t="shared" si="0"/>
        <v>0</v>
      </c>
      <c r="AB88" s="55"/>
      <c r="AD88" s="51"/>
      <c r="AE88" s="52"/>
      <c r="AF88" s="53" t="s">
        <v>49</v>
      </c>
      <c r="AG88" s="54" t="s">
        <v>49</v>
      </c>
      <c r="AH88" s="54">
        <f t="shared" si="1"/>
        <v>0</v>
      </c>
      <c r="AI88" s="55"/>
      <c r="AK88" s="51"/>
      <c r="AL88" s="52"/>
      <c r="AM88" s="53" t="s">
        <v>49</v>
      </c>
      <c r="AN88" s="54" t="s">
        <v>49</v>
      </c>
      <c r="AO88" s="54">
        <f t="shared" si="2"/>
        <v>0</v>
      </c>
      <c r="AP88" s="55"/>
    </row>
    <row r="89" spans="2:42">
      <c r="B89" s="51"/>
      <c r="C89" s="52"/>
      <c r="D89" s="53" t="s">
        <v>49</v>
      </c>
      <c r="E89" s="54" t="s">
        <v>49</v>
      </c>
      <c r="F89" s="54">
        <v>0</v>
      </c>
      <c r="G89" s="55"/>
      <c r="I89" s="51"/>
      <c r="J89" s="52"/>
      <c r="K89" s="53" t="s">
        <v>49</v>
      </c>
      <c r="L89" s="54" t="s">
        <v>49</v>
      </c>
      <c r="M89" s="54">
        <v>0</v>
      </c>
      <c r="N89" s="55"/>
      <c r="P89" s="51"/>
      <c r="Q89" s="52"/>
      <c r="R89" s="53" t="s">
        <v>49</v>
      </c>
      <c r="S89" s="54" t="s">
        <v>49</v>
      </c>
      <c r="T89" s="54">
        <v>0</v>
      </c>
      <c r="U89" s="55"/>
      <c r="W89" s="51"/>
      <c r="X89" s="52"/>
      <c r="Y89" s="53" t="s">
        <v>49</v>
      </c>
      <c r="Z89" s="54" t="s">
        <v>49</v>
      </c>
      <c r="AA89" s="54">
        <f t="shared" si="0"/>
        <v>0</v>
      </c>
      <c r="AB89" s="55"/>
      <c r="AD89" s="51"/>
      <c r="AE89" s="52"/>
      <c r="AF89" s="53" t="s">
        <v>49</v>
      </c>
      <c r="AG89" s="54" t="s">
        <v>49</v>
      </c>
      <c r="AH89" s="54">
        <f t="shared" si="1"/>
        <v>0</v>
      </c>
      <c r="AI89" s="55"/>
      <c r="AK89" s="51"/>
      <c r="AL89" s="52"/>
      <c r="AM89" s="53" t="s">
        <v>49</v>
      </c>
      <c r="AN89" s="54" t="s">
        <v>49</v>
      </c>
      <c r="AO89" s="54">
        <f t="shared" si="2"/>
        <v>0</v>
      </c>
      <c r="AP89" s="55"/>
    </row>
    <row r="90" spans="2:42">
      <c r="B90" s="51"/>
      <c r="C90" s="52"/>
      <c r="D90" s="53" t="s">
        <v>49</v>
      </c>
      <c r="E90" s="54" t="s">
        <v>49</v>
      </c>
      <c r="F90" s="54">
        <v>0</v>
      </c>
      <c r="G90" s="55"/>
      <c r="I90" s="51"/>
      <c r="J90" s="52"/>
      <c r="K90" s="53" t="s">
        <v>49</v>
      </c>
      <c r="L90" s="54" t="s">
        <v>49</v>
      </c>
      <c r="M90" s="54">
        <v>0</v>
      </c>
      <c r="N90" s="55"/>
      <c r="P90" s="51"/>
      <c r="Q90" s="52"/>
      <c r="R90" s="53" t="s">
        <v>49</v>
      </c>
      <c r="S90" s="54" t="s">
        <v>49</v>
      </c>
      <c r="T90" s="54">
        <v>0</v>
      </c>
      <c r="U90" s="55"/>
      <c r="W90" s="51"/>
      <c r="X90" s="52"/>
      <c r="Y90" s="53" t="s">
        <v>49</v>
      </c>
      <c r="Z90" s="54" t="s">
        <v>49</v>
      </c>
      <c r="AA90" s="54">
        <f t="shared" si="0"/>
        <v>0</v>
      </c>
      <c r="AB90" s="55"/>
      <c r="AD90" s="51"/>
      <c r="AE90" s="52"/>
      <c r="AF90" s="53" t="s">
        <v>49</v>
      </c>
      <c r="AG90" s="54" t="s">
        <v>49</v>
      </c>
      <c r="AH90" s="54">
        <f t="shared" si="1"/>
        <v>0</v>
      </c>
      <c r="AI90" s="55"/>
      <c r="AK90" s="51"/>
      <c r="AL90" s="52"/>
      <c r="AM90" s="53" t="s">
        <v>49</v>
      </c>
      <c r="AN90" s="54" t="s">
        <v>49</v>
      </c>
      <c r="AO90" s="54">
        <f t="shared" si="2"/>
        <v>0</v>
      </c>
      <c r="AP90" s="55"/>
    </row>
    <row r="91" spans="2:42">
      <c r="B91" s="51"/>
      <c r="C91" s="52"/>
      <c r="D91" s="53" t="s">
        <v>49</v>
      </c>
      <c r="E91" s="54" t="s">
        <v>49</v>
      </c>
      <c r="F91" s="54">
        <v>0</v>
      </c>
      <c r="G91" s="55"/>
      <c r="I91" s="51"/>
      <c r="J91" s="52"/>
      <c r="K91" s="53" t="s">
        <v>49</v>
      </c>
      <c r="L91" s="54" t="s">
        <v>49</v>
      </c>
      <c r="M91" s="54">
        <v>0</v>
      </c>
      <c r="N91" s="55"/>
      <c r="P91" s="51"/>
      <c r="Q91" s="52"/>
      <c r="R91" s="53" t="s">
        <v>49</v>
      </c>
      <c r="S91" s="54" t="s">
        <v>49</v>
      </c>
      <c r="T91" s="54">
        <v>0</v>
      </c>
      <c r="U91" s="55"/>
      <c r="W91" s="51"/>
      <c r="X91" s="52"/>
      <c r="Y91" s="53" t="s">
        <v>49</v>
      </c>
      <c r="Z91" s="54" t="s">
        <v>49</v>
      </c>
      <c r="AA91" s="54">
        <f t="shared" si="0"/>
        <v>0</v>
      </c>
      <c r="AB91" s="55"/>
      <c r="AD91" s="51"/>
      <c r="AE91" s="52"/>
      <c r="AF91" s="53" t="s">
        <v>49</v>
      </c>
      <c r="AG91" s="54" t="s">
        <v>49</v>
      </c>
      <c r="AH91" s="54">
        <f t="shared" si="1"/>
        <v>0</v>
      </c>
      <c r="AI91" s="55"/>
      <c r="AK91" s="51"/>
      <c r="AL91" s="52"/>
      <c r="AM91" s="53" t="s">
        <v>49</v>
      </c>
      <c r="AN91" s="54" t="s">
        <v>49</v>
      </c>
      <c r="AO91" s="54">
        <f t="shared" si="2"/>
        <v>0</v>
      </c>
      <c r="AP91" s="55"/>
    </row>
    <row r="92" spans="2:42">
      <c r="B92" s="51"/>
      <c r="C92" s="52"/>
      <c r="D92" s="53" t="s">
        <v>49</v>
      </c>
      <c r="E92" s="54" t="s">
        <v>49</v>
      </c>
      <c r="F92" s="54">
        <v>0</v>
      </c>
      <c r="G92" s="55"/>
      <c r="I92" s="51"/>
      <c r="J92" s="52"/>
      <c r="K92" s="53" t="s">
        <v>49</v>
      </c>
      <c r="L92" s="54" t="s">
        <v>49</v>
      </c>
      <c r="M92" s="54">
        <v>0</v>
      </c>
      <c r="N92" s="55"/>
      <c r="P92" s="51"/>
      <c r="Q92" s="52"/>
      <c r="R92" s="53" t="s">
        <v>49</v>
      </c>
      <c r="S92" s="54" t="s">
        <v>49</v>
      </c>
      <c r="T92" s="54">
        <v>0</v>
      </c>
      <c r="U92" s="55"/>
      <c r="W92" s="51"/>
      <c r="X92" s="52"/>
      <c r="Y92" s="53" t="s">
        <v>49</v>
      </c>
      <c r="Z92" s="54" t="s">
        <v>49</v>
      </c>
      <c r="AA92" s="54">
        <f t="shared" si="0"/>
        <v>0</v>
      </c>
      <c r="AB92" s="55"/>
      <c r="AD92" s="51"/>
      <c r="AE92" s="52"/>
      <c r="AF92" s="53" t="s">
        <v>49</v>
      </c>
      <c r="AG92" s="54" t="s">
        <v>49</v>
      </c>
      <c r="AH92" s="54">
        <f t="shared" si="1"/>
        <v>0</v>
      </c>
      <c r="AI92" s="55"/>
      <c r="AK92" s="51"/>
      <c r="AL92" s="52"/>
      <c r="AM92" s="53" t="s">
        <v>49</v>
      </c>
      <c r="AN92" s="54" t="s">
        <v>49</v>
      </c>
      <c r="AO92" s="54">
        <f t="shared" si="2"/>
        <v>0</v>
      </c>
      <c r="AP92" s="55"/>
    </row>
    <row r="93" spans="2:42">
      <c r="B93" s="51"/>
      <c r="C93" s="52"/>
      <c r="D93" s="53" t="s">
        <v>49</v>
      </c>
      <c r="E93" s="54" t="s">
        <v>49</v>
      </c>
      <c r="F93" s="54">
        <v>0</v>
      </c>
      <c r="G93" s="55"/>
      <c r="I93" s="51"/>
      <c r="J93" s="52"/>
      <c r="K93" s="53" t="s">
        <v>49</v>
      </c>
      <c r="L93" s="54" t="s">
        <v>49</v>
      </c>
      <c r="M93" s="54">
        <v>0</v>
      </c>
      <c r="N93" s="55"/>
      <c r="P93" s="51"/>
      <c r="Q93" s="52"/>
      <c r="R93" s="53" t="s">
        <v>49</v>
      </c>
      <c r="S93" s="54" t="s">
        <v>49</v>
      </c>
      <c r="T93" s="54">
        <v>0</v>
      </c>
      <c r="U93" s="55"/>
      <c r="W93" s="51"/>
      <c r="X93" s="52"/>
      <c r="Y93" s="53" t="s">
        <v>49</v>
      </c>
      <c r="Z93" s="54" t="s">
        <v>49</v>
      </c>
      <c r="AA93" s="54">
        <f t="shared" si="0"/>
        <v>0</v>
      </c>
      <c r="AB93" s="55"/>
      <c r="AD93" s="51"/>
      <c r="AE93" s="52"/>
      <c r="AF93" s="53" t="s">
        <v>49</v>
      </c>
      <c r="AG93" s="54" t="s">
        <v>49</v>
      </c>
      <c r="AH93" s="54">
        <f t="shared" si="1"/>
        <v>0</v>
      </c>
      <c r="AI93" s="55"/>
      <c r="AK93" s="51"/>
      <c r="AL93" s="52"/>
      <c r="AM93" s="53" t="s">
        <v>49</v>
      </c>
      <c r="AN93" s="54" t="s">
        <v>49</v>
      </c>
      <c r="AO93" s="54">
        <f t="shared" si="2"/>
        <v>0</v>
      </c>
      <c r="AP93" s="55"/>
    </row>
    <row r="94" spans="2:42">
      <c r="B94" s="51"/>
      <c r="C94" s="52"/>
      <c r="D94" s="53" t="s">
        <v>49</v>
      </c>
      <c r="E94" s="54" t="s">
        <v>49</v>
      </c>
      <c r="F94" s="54">
        <v>0</v>
      </c>
      <c r="G94" s="55"/>
      <c r="I94" s="51"/>
      <c r="J94" s="52"/>
      <c r="K94" s="53" t="s">
        <v>49</v>
      </c>
      <c r="L94" s="54" t="s">
        <v>49</v>
      </c>
      <c r="M94" s="54">
        <v>0</v>
      </c>
      <c r="N94" s="55"/>
      <c r="P94" s="51"/>
      <c r="Q94" s="52"/>
      <c r="R94" s="53" t="s">
        <v>49</v>
      </c>
      <c r="S94" s="54" t="s">
        <v>49</v>
      </c>
      <c r="T94" s="54">
        <v>0</v>
      </c>
      <c r="U94" s="55"/>
      <c r="W94" s="51"/>
      <c r="X94" s="52"/>
      <c r="Y94" s="53" t="s">
        <v>49</v>
      </c>
      <c r="Z94" s="54" t="s">
        <v>49</v>
      </c>
      <c r="AA94" s="54">
        <f t="shared" si="0"/>
        <v>0</v>
      </c>
      <c r="AB94" s="55"/>
      <c r="AD94" s="51"/>
      <c r="AE94" s="52"/>
      <c r="AF94" s="53" t="s">
        <v>49</v>
      </c>
      <c r="AG94" s="54" t="s">
        <v>49</v>
      </c>
      <c r="AH94" s="54">
        <f t="shared" si="1"/>
        <v>0</v>
      </c>
      <c r="AI94" s="55"/>
      <c r="AK94" s="51"/>
      <c r="AL94" s="52"/>
      <c r="AM94" s="53" t="s">
        <v>49</v>
      </c>
      <c r="AN94" s="54" t="s">
        <v>49</v>
      </c>
      <c r="AO94" s="54">
        <f t="shared" si="2"/>
        <v>0</v>
      </c>
      <c r="AP94" s="55"/>
    </row>
    <row r="95" spans="2:42">
      <c r="B95" s="51"/>
      <c r="C95" s="52"/>
      <c r="D95" s="53" t="s">
        <v>49</v>
      </c>
      <c r="E95" s="54" t="s">
        <v>49</v>
      </c>
      <c r="F95" s="54">
        <v>0</v>
      </c>
      <c r="G95" s="55"/>
      <c r="I95" s="51"/>
      <c r="J95" s="52"/>
      <c r="K95" s="53" t="s">
        <v>49</v>
      </c>
      <c r="L95" s="54" t="s">
        <v>49</v>
      </c>
      <c r="M95" s="54">
        <v>0</v>
      </c>
      <c r="N95" s="55"/>
      <c r="P95" s="51"/>
      <c r="Q95" s="52"/>
      <c r="R95" s="53" t="s">
        <v>49</v>
      </c>
      <c r="S95" s="54" t="s">
        <v>49</v>
      </c>
      <c r="T95" s="54">
        <v>0</v>
      </c>
      <c r="U95" s="55"/>
      <c r="W95" s="51"/>
      <c r="X95" s="52"/>
      <c r="Y95" s="53" t="s">
        <v>49</v>
      </c>
      <c r="Z95" s="54" t="s">
        <v>49</v>
      </c>
      <c r="AA95" s="54">
        <f t="shared" si="0"/>
        <v>0</v>
      </c>
      <c r="AB95" s="55"/>
      <c r="AD95" s="51"/>
      <c r="AE95" s="52"/>
      <c r="AF95" s="53" t="s">
        <v>49</v>
      </c>
      <c r="AG95" s="54" t="s">
        <v>49</v>
      </c>
      <c r="AH95" s="54">
        <f t="shared" si="1"/>
        <v>0</v>
      </c>
      <c r="AI95" s="55"/>
      <c r="AK95" s="51"/>
      <c r="AL95" s="52"/>
      <c r="AM95" s="53" t="s">
        <v>49</v>
      </c>
      <c r="AN95" s="54" t="s">
        <v>49</v>
      </c>
      <c r="AO95" s="54">
        <f t="shared" si="2"/>
        <v>0</v>
      </c>
      <c r="AP95" s="55"/>
    </row>
    <row r="96" spans="2:42">
      <c r="B96" s="51"/>
      <c r="C96" s="52"/>
      <c r="D96" s="53" t="s">
        <v>49</v>
      </c>
      <c r="E96" s="54" t="s">
        <v>49</v>
      </c>
      <c r="F96" s="54">
        <v>0</v>
      </c>
      <c r="G96" s="55"/>
      <c r="I96" s="51"/>
      <c r="J96" s="52"/>
      <c r="K96" s="53" t="s">
        <v>49</v>
      </c>
      <c r="L96" s="54" t="s">
        <v>49</v>
      </c>
      <c r="M96" s="54">
        <v>0</v>
      </c>
      <c r="N96" s="55"/>
      <c r="P96" s="51"/>
      <c r="Q96" s="52"/>
      <c r="R96" s="53" t="s">
        <v>49</v>
      </c>
      <c r="S96" s="54" t="s">
        <v>49</v>
      </c>
      <c r="T96" s="54">
        <v>0</v>
      </c>
      <c r="U96" s="55"/>
      <c r="W96" s="51"/>
      <c r="X96" s="52"/>
      <c r="Y96" s="53" t="s">
        <v>49</v>
      </c>
      <c r="Z96" s="54" t="s">
        <v>49</v>
      </c>
      <c r="AA96" s="54">
        <f t="shared" si="0"/>
        <v>0</v>
      </c>
      <c r="AB96" s="55"/>
      <c r="AD96" s="51"/>
      <c r="AE96" s="52"/>
      <c r="AF96" s="53" t="s">
        <v>49</v>
      </c>
      <c r="AG96" s="54" t="s">
        <v>49</v>
      </c>
      <c r="AH96" s="54">
        <f t="shared" si="1"/>
        <v>0</v>
      </c>
      <c r="AI96" s="55"/>
      <c r="AK96" s="51"/>
      <c r="AL96" s="52"/>
      <c r="AM96" s="53" t="s">
        <v>49</v>
      </c>
      <c r="AN96" s="54" t="s">
        <v>49</v>
      </c>
      <c r="AO96" s="54">
        <f t="shared" si="2"/>
        <v>0</v>
      </c>
      <c r="AP96" s="55"/>
    </row>
    <row r="97" spans="2:42">
      <c r="B97" s="51"/>
      <c r="C97" s="52"/>
      <c r="D97" s="53" t="s">
        <v>49</v>
      </c>
      <c r="E97" s="54" t="s">
        <v>49</v>
      </c>
      <c r="F97" s="54">
        <v>0</v>
      </c>
      <c r="G97" s="55"/>
      <c r="I97" s="51"/>
      <c r="J97" s="52"/>
      <c r="K97" s="53" t="s">
        <v>49</v>
      </c>
      <c r="L97" s="54" t="s">
        <v>49</v>
      </c>
      <c r="M97" s="54">
        <v>0</v>
      </c>
      <c r="N97" s="55"/>
      <c r="P97" s="51"/>
      <c r="Q97" s="52"/>
      <c r="R97" s="53" t="s">
        <v>49</v>
      </c>
      <c r="S97" s="54" t="s">
        <v>49</v>
      </c>
      <c r="T97" s="54">
        <v>0</v>
      </c>
      <c r="U97" s="55"/>
      <c r="W97" s="51"/>
      <c r="X97" s="52"/>
      <c r="Y97" s="53" t="s">
        <v>49</v>
      </c>
      <c r="Z97" s="54" t="s">
        <v>49</v>
      </c>
      <c r="AA97" s="54">
        <f t="shared" si="0"/>
        <v>0</v>
      </c>
      <c r="AB97" s="55"/>
      <c r="AD97" s="51"/>
      <c r="AE97" s="52"/>
      <c r="AF97" s="53" t="s">
        <v>49</v>
      </c>
      <c r="AG97" s="54" t="s">
        <v>49</v>
      </c>
      <c r="AH97" s="54">
        <f t="shared" si="1"/>
        <v>0</v>
      </c>
      <c r="AI97" s="55"/>
      <c r="AK97" s="51"/>
      <c r="AL97" s="52"/>
      <c r="AM97" s="53" t="s">
        <v>49</v>
      </c>
      <c r="AN97" s="54" t="s">
        <v>49</v>
      </c>
      <c r="AO97" s="54">
        <f t="shared" si="2"/>
        <v>0</v>
      </c>
      <c r="AP97" s="55"/>
    </row>
    <row r="98" spans="2:42">
      <c r="B98" s="51"/>
      <c r="C98" s="52"/>
      <c r="D98" s="53" t="s">
        <v>49</v>
      </c>
      <c r="E98" s="54" t="s">
        <v>49</v>
      </c>
      <c r="F98" s="54">
        <v>0</v>
      </c>
      <c r="G98" s="55"/>
      <c r="I98" s="51"/>
      <c r="J98" s="52"/>
      <c r="K98" s="53" t="s">
        <v>49</v>
      </c>
      <c r="L98" s="54" t="s">
        <v>49</v>
      </c>
      <c r="M98" s="54">
        <v>0</v>
      </c>
      <c r="N98" s="55"/>
      <c r="P98" s="51"/>
      <c r="Q98" s="52"/>
      <c r="R98" s="53" t="s">
        <v>49</v>
      </c>
      <c r="S98" s="54" t="s">
        <v>49</v>
      </c>
      <c r="T98" s="54">
        <v>0</v>
      </c>
      <c r="U98" s="55"/>
      <c r="W98" s="51"/>
      <c r="X98" s="52"/>
      <c r="Y98" s="53" t="s">
        <v>49</v>
      </c>
      <c r="Z98" s="54" t="s">
        <v>49</v>
      </c>
      <c r="AA98" s="54">
        <f t="shared" si="0"/>
        <v>0</v>
      </c>
      <c r="AB98" s="55"/>
      <c r="AD98" s="51"/>
      <c r="AE98" s="52"/>
      <c r="AF98" s="53" t="s">
        <v>49</v>
      </c>
      <c r="AG98" s="54" t="s">
        <v>49</v>
      </c>
      <c r="AH98" s="54">
        <f t="shared" si="1"/>
        <v>0</v>
      </c>
      <c r="AI98" s="55"/>
      <c r="AK98" s="51"/>
      <c r="AL98" s="52"/>
      <c r="AM98" s="53" t="s">
        <v>49</v>
      </c>
      <c r="AN98" s="54" t="s">
        <v>49</v>
      </c>
      <c r="AO98" s="54">
        <f t="shared" si="2"/>
        <v>0</v>
      </c>
      <c r="AP98" s="55"/>
    </row>
    <row r="99" spans="2:42">
      <c r="B99" s="56"/>
      <c r="C99" s="57"/>
      <c r="D99" s="49" t="s">
        <v>49</v>
      </c>
      <c r="E99" s="58" t="s">
        <v>49</v>
      </c>
      <c r="F99" s="58">
        <v>0</v>
      </c>
      <c r="G99" s="59"/>
      <c r="I99" s="56"/>
      <c r="J99" s="57"/>
      <c r="K99" s="49" t="s">
        <v>49</v>
      </c>
      <c r="L99" s="58" t="s">
        <v>49</v>
      </c>
      <c r="M99" s="58">
        <v>0</v>
      </c>
      <c r="N99" s="59"/>
      <c r="P99" s="56"/>
      <c r="Q99" s="57"/>
      <c r="R99" s="49" t="s">
        <v>49</v>
      </c>
      <c r="S99" s="58" t="s">
        <v>49</v>
      </c>
      <c r="T99" s="58">
        <v>0</v>
      </c>
      <c r="U99" s="59"/>
      <c r="W99" s="56"/>
      <c r="X99" s="57"/>
      <c r="Y99" s="49" t="s">
        <v>49</v>
      </c>
      <c r="Z99" s="58" t="s">
        <v>49</v>
      </c>
      <c r="AA99" s="58">
        <f t="shared" si="0"/>
        <v>0</v>
      </c>
      <c r="AB99" s="59"/>
      <c r="AD99" s="56"/>
      <c r="AE99" s="57"/>
      <c r="AF99" s="49" t="s">
        <v>49</v>
      </c>
      <c r="AG99" s="58" t="s">
        <v>49</v>
      </c>
      <c r="AH99" s="58">
        <f t="shared" si="1"/>
        <v>0</v>
      </c>
      <c r="AI99" s="59"/>
      <c r="AK99" s="56"/>
      <c r="AL99" s="57"/>
      <c r="AM99" s="49" t="s">
        <v>49</v>
      </c>
      <c r="AN99" s="58" t="s">
        <v>49</v>
      </c>
      <c r="AO99" s="58">
        <f t="shared" si="2"/>
        <v>0</v>
      </c>
      <c r="AP99" s="59"/>
    </row>
    <row r="100" spans="2:42" ht="13" thickBot="1">
      <c r="B100" s="60" t="s">
        <v>148</v>
      </c>
      <c r="C100" s="61"/>
      <c r="D100" s="62"/>
      <c r="E100" s="62"/>
      <c r="F100" s="63"/>
      <c r="G100" s="91">
        <v>118020785</v>
      </c>
      <c r="I100" s="60" t="s">
        <v>148</v>
      </c>
      <c r="J100" s="61"/>
      <c r="K100" s="62"/>
      <c r="L100" s="62"/>
      <c r="M100" s="63"/>
      <c r="N100" s="91">
        <v>118020785</v>
      </c>
      <c r="P100" s="60" t="s">
        <v>148</v>
      </c>
      <c r="Q100" s="61"/>
      <c r="R100" s="62"/>
      <c r="S100" s="62"/>
      <c r="T100" s="63"/>
      <c r="U100" s="91">
        <v>118020785</v>
      </c>
      <c r="W100" s="60" t="s">
        <v>148</v>
      </c>
      <c r="X100" s="61"/>
      <c r="Y100" s="62"/>
      <c r="Z100" s="62"/>
      <c r="AA100" s="63"/>
      <c r="AB100" s="91">
        <f>SUM(AA7:AA99)</f>
        <v>118022273</v>
      </c>
      <c r="AD100" s="60" t="s">
        <v>148</v>
      </c>
      <c r="AE100" s="61"/>
      <c r="AF100" s="62"/>
      <c r="AG100" s="62"/>
      <c r="AH100" s="63"/>
      <c r="AI100" s="91">
        <f>SUM(AH7:AH99)</f>
        <v>118022273</v>
      </c>
      <c r="AK100" s="60" t="s">
        <v>148</v>
      </c>
      <c r="AL100" s="61"/>
      <c r="AM100" s="62"/>
      <c r="AN100" s="62"/>
      <c r="AO100" s="63"/>
      <c r="AP100" s="91">
        <f>SUM(AO7:AO99)</f>
        <v>308272333</v>
      </c>
    </row>
    <row r="101" spans="2:42" ht="13" thickBot="1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66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</row>
    <row r="102" spans="2:42">
      <c r="B102" s="44" t="s">
        <v>149</v>
      </c>
      <c r="C102" s="67"/>
      <c r="D102" s="45"/>
      <c r="E102" s="45"/>
      <c r="F102" s="45"/>
      <c r="G102" s="46"/>
      <c r="I102" s="44" t="s">
        <v>149</v>
      </c>
      <c r="J102" s="67"/>
      <c r="K102" s="45"/>
      <c r="L102" s="45"/>
      <c r="M102" s="45"/>
      <c r="N102" s="46"/>
      <c r="P102" s="44" t="s">
        <v>149</v>
      </c>
      <c r="Q102" s="67"/>
      <c r="R102" s="45"/>
      <c r="S102" s="45"/>
      <c r="T102" s="45"/>
      <c r="U102" s="46"/>
      <c r="W102" s="44" t="s">
        <v>149</v>
      </c>
      <c r="X102" s="67"/>
      <c r="Y102" s="45"/>
      <c r="Z102" s="45"/>
      <c r="AA102" s="45"/>
      <c r="AB102" s="46"/>
      <c r="AD102" s="44" t="s">
        <v>149</v>
      </c>
      <c r="AE102" s="67"/>
      <c r="AF102" s="45"/>
      <c r="AG102" s="45"/>
      <c r="AH102" s="45"/>
      <c r="AI102" s="46"/>
      <c r="AK102" s="44" t="s">
        <v>149</v>
      </c>
      <c r="AL102" s="67"/>
      <c r="AM102" s="45"/>
      <c r="AN102" s="45"/>
      <c r="AO102" s="45"/>
      <c r="AP102" s="46"/>
    </row>
    <row r="103" spans="2:42">
      <c r="B103" s="47" t="s">
        <v>150</v>
      </c>
      <c r="C103" s="68" t="s">
        <v>151</v>
      </c>
      <c r="D103" s="49" t="s">
        <v>72</v>
      </c>
      <c r="E103" s="49" t="s">
        <v>152</v>
      </c>
      <c r="F103" s="49" t="s">
        <v>74</v>
      </c>
      <c r="G103" s="50" t="s">
        <v>75</v>
      </c>
      <c r="I103" s="47" t="s">
        <v>150</v>
      </c>
      <c r="J103" s="68" t="s">
        <v>151</v>
      </c>
      <c r="K103" s="49" t="s">
        <v>72</v>
      </c>
      <c r="L103" s="49" t="s">
        <v>152</v>
      </c>
      <c r="M103" s="49" t="s">
        <v>74</v>
      </c>
      <c r="N103" s="50" t="s">
        <v>75</v>
      </c>
      <c r="P103" s="47" t="s">
        <v>150</v>
      </c>
      <c r="Q103" s="68" t="s">
        <v>151</v>
      </c>
      <c r="R103" s="49" t="s">
        <v>72</v>
      </c>
      <c r="S103" s="49" t="s">
        <v>152</v>
      </c>
      <c r="T103" s="49" t="s">
        <v>74</v>
      </c>
      <c r="U103" s="50" t="s">
        <v>75</v>
      </c>
      <c r="W103" s="47" t="s">
        <v>150</v>
      </c>
      <c r="X103" s="68" t="s">
        <v>151</v>
      </c>
      <c r="Y103" s="49" t="s">
        <v>72</v>
      </c>
      <c r="Z103" s="49" t="s">
        <v>152</v>
      </c>
      <c r="AA103" s="49" t="s">
        <v>74</v>
      </c>
      <c r="AB103" s="50" t="s">
        <v>75</v>
      </c>
      <c r="AD103" s="47" t="s">
        <v>150</v>
      </c>
      <c r="AE103" s="68" t="s">
        <v>151</v>
      </c>
      <c r="AF103" s="49" t="s">
        <v>72</v>
      </c>
      <c r="AG103" s="49" t="s">
        <v>152</v>
      </c>
      <c r="AH103" s="49" t="s">
        <v>74</v>
      </c>
      <c r="AI103" s="50" t="s">
        <v>75</v>
      </c>
      <c r="AK103" s="47" t="s">
        <v>150</v>
      </c>
      <c r="AL103" s="68" t="s">
        <v>151</v>
      </c>
      <c r="AM103" s="49" t="s">
        <v>72</v>
      </c>
      <c r="AN103" s="49" t="s">
        <v>152</v>
      </c>
      <c r="AO103" s="49" t="s">
        <v>74</v>
      </c>
      <c r="AP103" s="50" t="s">
        <v>75</v>
      </c>
    </row>
    <row r="104" spans="2:42">
      <c r="B104" s="51" t="s">
        <v>153</v>
      </c>
      <c r="C104" s="69">
        <v>5</v>
      </c>
      <c r="D104" s="53" t="s">
        <v>154</v>
      </c>
      <c r="E104" s="54">
        <v>418747.80586293689</v>
      </c>
      <c r="F104" s="54">
        <v>2093739</v>
      </c>
      <c r="G104" s="70"/>
      <c r="I104" s="51" t="s">
        <v>153</v>
      </c>
      <c r="J104" s="69">
        <v>5</v>
      </c>
      <c r="K104" s="53" t="s">
        <v>154</v>
      </c>
      <c r="L104" s="54">
        <v>418747.80586293689</v>
      </c>
      <c r="M104" s="54">
        <v>2093739</v>
      </c>
      <c r="N104" s="70"/>
      <c r="P104" s="51" t="s">
        <v>153</v>
      </c>
      <c r="Q104" s="69">
        <v>5</v>
      </c>
      <c r="R104" s="53" t="s">
        <v>154</v>
      </c>
      <c r="S104" s="54">
        <v>418747.80586293689</v>
      </c>
      <c r="T104" s="54">
        <v>2093739</v>
      </c>
      <c r="U104" s="70"/>
      <c r="W104" s="51" t="s">
        <v>153</v>
      </c>
      <c r="X104" s="69">
        <v>5</v>
      </c>
      <c r="Y104" s="53" t="s">
        <v>154</v>
      </c>
      <c r="Z104" s="54">
        <v>418747.80586293689</v>
      </c>
      <c r="AA104" s="54">
        <f t="shared" ref="AA104:AA113" si="3">IF(Z104&lt;&gt;"",ROUND(X104*Z104,0),0)</f>
        <v>2093739</v>
      </c>
      <c r="AB104" s="70"/>
      <c r="AD104" s="51" t="s">
        <v>153</v>
      </c>
      <c r="AE104" s="69">
        <v>5</v>
      </c>
      <c r="AF104" s="53" t="s">
        <v>154</v>
      </c>
      <c r="AG104" s="54">
        <v>418747.80586293689</v>
      </c>
      <c r="AH104" s="54">
        <f t="shared" ref="AH104:AH113" si="4">IF(AG104&lt;&gt;"",ROUND(AE104*AG104,0),0)</f>
        <v>2093739</v>
      </c>
      <c r="AI104" s="70"/>
      <c r="AK104" s="51" t="s">
        <v>153</v>
      </c>
      <c r="AL104" s="69">
        <v>10</v>
      </c>
      <c r="AM104" s="53" t="s">
        <v>154</v>
      </c>
      <c r="AN104" s="54">
        <v>418747.80586293689</v>
      </c>
      <c r="AO104" s="54">
        <f t="shared" ref="AO104:AO113" si="5">IF(AN104&lt;&gt;"",ROUND(AL104*AN104,0),0)</f>
        <v>4187478</v>
      </c>
      <c r="AP104" s="70"/>
    </row>
    <row r="105" spans="2:42">
      <c r="B105" s="51" t="s">
        <v>155</v>
      </c>
      <c r="C105" s="69">
        <v>5</v>
      </c>
      <c r="D105" s="53" t="s">
        <v>154</v>
      </c>
      <c r="E105" s="71">
        <v>29910.55756163835</v>
      </c>
      <c r="F105" s="54">
        <v>149553</v>
      </c>
      <c r="G105" s="70"/>
      <c r="I105" s="51" t="s">
        <v>155</v>
      </c>
      <c r="J105" s="69">
        <v>5</v>
      </c>
      <c r="K105" s="53" t="s">
        <v>154</v>
      </c>
      <c r="L105" s="71">
        <v>29910.55756163835</v>
      </c>
      <c r="M105" s="54">
        <v>149553</v>
      </c>
      <c r="N105" s="70"/>
      <c r="P105" s="51" t="s">
        <v>155</v>
      </c>
      <c r="Q105" s="69">
        <v>5</v>
      </c>
      <c r="R105" s="53" t="s">
        <v>154</v>
      </c>
      <c r="S105" s="71">
        <v>29910.55756163835</v>
      </c>
      <c r="T105" s="54">
        <v>149553</v>
      </c>
      <c r="U105" s="70"/>
      <c r="W105" s="51" t="s">
        <v>155</v>
      </c>
      <c r="X105" s="69">
        <v>5</v>
      </c>
      <c r="Y105" s="53" t="s">
        <v>154</v>
      </c>
      <c r="Z105" s="71">
        <v>29910.55756163835</v>
      </c>
      <c r="AA105" s="54">
        <f t="shared" si="3"/>
        <v>149553</v>
      </c>
      <c r="AB105" s="70"/>
      <c r="AD105" s="51" t="s">
        <v>155</v>
      </c>
      <c r="AE105" s="69">
        <v>5</v>
      </c>
      <c r="AF105" s="53" t="s">
        <v>154</v>
      </c>
      <c r="AG105" s="71">
        <v>29910.55756163835</v>
      </c>
      <c r="AH105" s="54">
        <f t="shared" si="4"/>
        <v>149553</v>
      </c>
      <c r="AI105" s="70"/>
      <c r="AK105" s="51" t="s">
        <v>155</v>
      </c>
      <c r="AL105" s="69">
        <v>10</v>
      </c>
      <c r="AM105" s="53" t="s">
        <v>154</v>
      </c>
      <c r="AN105" s="71">
        <v>29910.55756163835</v>
      </c>
      <c r="AO105" s="54">
        <f t="shared" si="5"/>
        <v>299106</v>
      </c>
      <c r="AP105" s="70"/>
    </row>
    <row r="106" spans="2:42">
      <c r="B106" s="51" t="s">
        <v>156</v>
      </c>
      <c r="C106" s="69">
        <v>5</v>
      </c>
      <c r="D106" s="53" t="s">
        <v>154</v>
      </c>
      <c r="E106" s="71">
        <v>5982.1115123276704</v>
      </c>
      <c r="F106" s="54">
        <v>29911</v>
      </c>
      <c r="G106" s="70"/>
      <c r="I106" s="51" t="s">
        <v>156</v>
      </c>
      <c r="J106" s="69">
        <v>5</v>
      </c>
      <c r="K106" s="53" t="s">
        <v>154</v>
      </c>
      <c r="L106" s="71">
        <v>5982.1115123276704</v>
      </c>
      <c r="M106" s="54">
        <v>29911</v>
      </c>
      <c r="N106" s="70"/>
      <c r="P106" s="51" t="s">
        <v>156</v>
      </c>
      <c r="Q106" s="69">
        <v>5</v>
      </c>
      <c r="R106" s="53" t="s">
        <v>154</v>
      </c>
      <c r="S106" s="71">
        <v>5982.1115123276704</v>
      </c>
      <c r="T106" s="54">
        <v>29911</v>
      </c>
      <c r="U106" s="70"/>
      <c r="W106" s="51" t="s">
        <v>156</v>
      </c>
      <c r="X106" s="69">
        <v>5</v>
      </c>
      <c r="Y106" s="53" t="s">
        <v>154</v>
      </c>
      <c r="Z106" s="71">
        <v>5982.1115123276704</v>
      </c>
      <c r="AA106" s="54">
        <f t="shared" si="3"/>
        <v>29911</v>
      </c>
      <c r="AB106" s="70"/>
      <c r="AD106" s="51" t="s">
        <v>156</v>
      </c>
      <c r="AE106" s="69">
        <v>5</v>
      </c>
      <c r="AF106" s="53" t="s">
        <v>154</v>
      </c>
      <c r="AG106" s="71">
        <v>5982.1115123276704</v>
      </c>
      <c r="AH106" s="54">
        <f t="shared" si="4"/>
        <v>29911</v>
      </c>
      <c r="AI106" s="70"/>
      <c r="AK106" s="51" t="s">
        <v>156</v>
      </c>
      <c r="AL106" s="69">
        <v>10</v>
      </c>
      <c r="AM106" s="53" t="s">
        <v>154</v>
      </c>
      <c r="AN106" s="71">
        <v>5982.1115123276704</v>
      </c>
      <c r="AO106" s="54">
        <f t="shared" si="5"/>
        <v>59821</v>
      </c>
      <c r="AP106" s="70"/>
    </row>
    <row r="107" spans="2:42">
      <c r="B107" s="51" t="s">
        <v>157</v>
      </c>
      <c r="C107" s="69">
        <v>5</v>
      </c>
      <c r="D107" s="53" t="s">
        <v>154</v>
      </c>
      <c r="E107" s="71">
        <v>17946.334536983009</v>
      </c>
      <c r="F107" s="54">
        <v>89732</v>
      </c>
      <c r="G107" s="70"/>
      <c r="I107" s="51" t="s">
        <v>157</v>
      </c>
      <c r="J107" s="69">
        <v>5</v>
      </c>
      <c r="K107" s="53" t="s">
        <v>154</v>
      </c>
      <c r="L107" s="71">
        <v>17946.334536983009</v>
      </c>
      <c r="M107" s="54">
        <v>89732</v>
      </c>
      <c r="N107" s="70"/>
      <c r="P107" s="51" t="s">
        <v>157</v>
      </c>
      <c r="Q107" s="69">
        <v>5</v>
      </c>
      <c r="R107" s="53" t="s">
        <v>154</v>
      </c>
      <c r="S107" s="71">
        <v>17946.334536983009</v>
      </c>
      <c r="T107" s="54">
        <v>89732</v>
      </c>
      <c r="U107" s="70"/>
      <c r="W107" s="51" t="s">
        <v>157</v>
      </c>
      <c r="X107" s="69">
        <v>5</v>
      </c>
      <c r="Y107" s="53" t="s">
        <v>154</v>
      </c>
      <c r="Z107" s="71">
        <v>17946.334536983009</v>
      </c>
      <c r="AA107" s="54">
        <f t="shared" si="3"/>
        <v>89732</v>
      </c>
      <c r="AB107" s="70"/>
      <c r="AD107" s="51" t="s">
        <v>157</v>
      </c>
      <c r="AE107" s="69">
        <v>5</v>
      </c>
      <c r="AF107" s="53" t="s">
        <v>154</v>
      </c>
      <c r="AG107" s="71">
        <v>17946.334536983009</v>
      </c>
      <c r="AH107" s="54">
        <f t="shared" si="4"/>
        <v>89732</v>
      </c>
      <c r="AI107" s="70"/>
      <c r="AK107" s="51" t="s">
        <v>157</v>
      </c>
      <c r="AL107" s="69">
        <v>10</v>
      </c>
      <c r="AM107" s="53" t="s">
        <v>154</v>
      </c>
      <c r="AN107" s="71">
        <v>17946.334536983009</v>
      </c>
      <c r="AO107" s="54">
        <f t="shared" si="5"/>
        <v>179463</v>
      </c>
      <c r="AP107" s="70"/>
    </row>
    <row r="108" spans="2:42">
      <c r="B108" s="51" t="s">
        <v>158</v>
      </c>
      <c r="C108" s="69">
        <v>2</v>
      </c>
      <c r="D108" s="53" t="s">
        <v>154</v>
      </c>
      <c r="E108" s="71">
        <v>450000</v>
      </c>
      <c r="F108" s="54">
        <v>900000</v>
      </c>
      <c r="G108" s="70"/>
      <c r="I108" s="51" t="s">
        <v>158</v>
      </c>
      <c r="J108" s="69">
        <v>2</v>
      </c>
      <c r="K108" s="53" t="s">
        <v>154</v>
      </c>
      <c r="L108" s="71">
        <v>450000</v>
      </c>
      <c r="M108" s="54">
        <v>900000</v>
      </c>
      <c r="N108" s="70"/>
      <c r="P108" s="51" t="s">
        <v>158</v>
      </c>
      <c r="Q108" s="69">
        <v>2</v>
      </c>
      <c r="R108" s="53" t="s">
        <v>154</v>
      </c>
      <c r="S108" s="71">
        <v>450000</v>
      </c>
      <c r="T108" s="54">
        <v>900000</v>
      </c>
      <c r="U108" s="70"/>
      <c r="W108" s="51" t="s">
        <v>158</v>
      </c>
      <c r="X108" s="69">
        <v>2</v>
      </c>
      <c r="Y108" s="53" t="s">
        <v>154</v>
      </c>
      <c r="Z108" s="71">
        <v>450000</v>
      </c>
      <c r="AA108" s="54">
        <f t="shared" si="3"/>
        <v>900000</v>
      </c>
      <c r="AB108" s="70"/>
      <c r="AD108" s="51" t="s">
        <v>158</v>
      </c>
      <c r="AE108" s="69">
        <v>2</v>
      </c>
      <c r="AF108" s="53" t="s">
        <v>154</v>
      </c>
      <c r="AG108" s="71">
        <v>450000</v>
      </c>
      <c r="AH108" s="54">
        <f t="shared" si="4"/>
        <v>900000</v>
      </c>
      <c r="AI108" s="70"/>
      <c r="AK108" s="51" t="s">
        <v>158</v>
      </c>
      <c r="AL108" s="69">
        <v>10</v>
      </c>
      <c r="AM108" s="53" t="s">
        <v>154</v>
      </c>
      <c r="AN108" s="71">
        <v>450000</v>
      </c>
      <c r="AO108" s="54">
        <f t="shared" si="5"/>
        <v>4500000</v>
      </c>
      <c r="AP108" s="70"/>
    </row>
    <row r="109" spans="2:42">
      <c r="B109" s="51" t="s">
        <v>159</v>
      </c>
      <c r="C109" s="69">
        <v>2</v>
      </c>
      <c r="D109" s="53" t="s">
        <v>154</v>
      </c>
      <c r="E109" s="71">
        <v>185000</v>
      </c>
      <c r="F109" s="54">
        <v>370000</v>
      </c>
      <c r="G109" s="70"/>
      <c r="I109" s="51" t="s">
        <v>159</v>
      </c>
      <c r="J109" s="69">
        <v>2</v>
      </c>
      <c r="K109" s="53" t="s">
        <v>154</v>
      </c>
      <c r="L109" s="71">
        <v>185000</v>
      </c>
      <c r="M109" s="54">
        <v>370000</v>
      </c>
      <c r="N109" s="70"/>
      <c r="P109" s="51" t="s">
        <v>159</v>
      </c>
      <c r="Q109" s="69">
        <v>2</v>
      </c>
      <c r="R109" s="53" t="s">
        <v>154</v>
      </c>
      <c r="S109" s="71">
        <v>185000</v>
      </c>
      <c r="T109" s="54">
        <v>370000</v>
      </c>
      <c r="U109" s="70"/>
      <c r="W109" s="51" t="s">
        <v>159</v>
      </c>
      <c r="X109" s="69">
        <v>2</v>
      </c>
      <c r="Y109" s="53" t="s">
        <v>154</v>
      </c>
      <c r="Z109" s="71">
        <v>185000</v>
      </c>
      <c r="AA109" s="54">
        <f t="shared" si="3"/>
        <v>370000</v>
      </c>
      <c r="AB109" s="70"/>
      <c r="AD109" s="51" t="s">
        <v>159</v>
      </c>
      <c r="AE109" s="69">
        <v>2</v>
      </c>
      <c r="AF109" s="53" t="s">
        <v>154</v>
      </c>
      <c r="AG109" s="71">
        <v>185000</v>
      </c>
      <c r="AH109" s="54">
        <f t="shared" si="4"/>
        <v>370000</v>
      </c>
      <c r="AI109" s="70"/>
      <c r="AK109" s="51" t="s">
        <v>159</v>
      </c>
      <c r="AL109" s="69">
        <v>2</v>
      </c>
      <c r="AM109" s="53" t="s">
        <v>154</v>
      </c>
      <c r="AN109" s="71">
        <v>185000</v>
      </c>
      <c r="AO109" s="54">
        <f t="shared" si="5"/>
        <v>370000</v>
      </c>
      <c r="AP109" s="70"/>
    </row>
    <row r="110" spans="2:42">
      <c r="B110" s="51" t="s">
        <v>160</v>
      </c>
      <c r="C110" s="69">
        <v>5</v>
      </c>
      <c r="D110" s="53" t="s">
        <v>154</v>
      </c>
      <c r="E110" s="71">
        <v>418747.80586293689</v>
      </c>
      <c r="F110" s="54">
        <v>2093739</v>
      </c>
      <c r="G110" s="70"/>
      <c r="I110" s="51" t="s">
        <v>160</v>
      </c>
      <c r="J110" s="69">
        <v>5</v>
      </c>
      <c r="K110" s="53" t="s">
        <v>154</v>
      </c>
      <c r="L110" s="71">
        <v>418747.80586293689</v>
      </c>
      <c r="M110" s="54">
        <v>2093739</v>
      </c>
      <c r="N110" s="70"/>
      <c r="P110" s="51" t="s">
        <v>160</v>
      </c>
      <c r="Q110" s="69">
        <v>5</v>
      </c>
      <c r="R110" s="53" t="s">
        <v>154</v>
      </c>
      <c r="S110" s="71">
        <v>418747.80586293689</v>
      </c>
      <c r="T110" s="54">
        <v>2093739</v>
      </c>
      <c r="U110" s="70"/>
      <c r="W110" s="51" t="s">
        <v>160</v>
      </c>
      <c r="X110" s="69">
        <v>5</v>
      </c>
      <c r="Y110" s="53" t="s">
        <v>154</v>
      </c>
      <c r="Z110" s="71">
        <v>418747.80586293689</v>
      </c>
      <c r="AA110" s="54">
        <f t="shared" si="3"/>
        <v>2093739</v>
      </c>
      <c r="AB110" s="70"/>
      <c r="AD110" s="51" t="s">
        <v>160</v>
      </c>
      <c r="AE110" s="69">
        <v>5</v>
      </c>
      <c r="AF110" s="53" t="s">
        <v>154</v>
      </c>
      <c r="AG110" s="71">
        <v>418747.80586293689</v>
      </c>
      <c r="AH110" s="54">
        <f t="shared" si="4"/>
        <v>2093739</v>
      </c>
      <c r="AI110" s="70"/>
      <c r="AK110" s="51" t="s">
        <v>160</v>
      </c>
      <c r="AL110" s="69">
        <v>5</v>
      </c>
      <c r="AM110" s="53" t="s">
        <v>154</v>
      </c>
      <c r="AN110" s="71">
        <v>418747.80586293689</v>
      </c>
      <c r="AO110" s="54">
        <f t="shared" si="5"/>
        <v>2093739</v>
      </c>
      <c r="AP110" s="70"/>
    </row>
    <row r="111" spans="2:42">
      <c r="B111" s="51" t="s">
        <v>161</v>
      </c>
      <c r="C111" s="69">
        <v>0</v>
      </c>
      <c r="D111" s="53" t="s">
        <v>49</v>
      </c>
      <c r="E111" s="71" t="s">
        <v>49</v>
      </c>
      <c r="F111" s="54">
        <v>0</v>
      </c>
      <c r="G111" s="70"/>
      <c r="I111" s="51" t="s">
        <v>161</v>
      </c>
      <c r="J111" s="69">
        <v>0</v>
      </c>
      <c r="K111" s="53" t="s">
        <v>49</v>
      </c>
      <c r="L111" s="71" t="s">
        <v>49</v>
      </c>
      <c r="M111" s="54">
        <v>0</v>
      </c>
      <c r="N111" s="70"/>
      <c r="P111" s="51" t="s">
        <v>161</v>
      </c>
      <c r="Q111" s="69">
        <v>0</v>
      </c>
      <c r="R111" s="53" t="s">
        <v>49</v>
      </c>
      <c r="S111" s="71" t="s">
        <v>49</v>
      </c>
      <c r="T111" s="54">
        <v>0</v>
      </c>
      <c r="U111" s="70"/>
      <c r="W111" s="51" t="s">
        <v>161</v>
      </c>
      <c r="X111" s="69">
        <v>0</v>
      </c>
      <c r="Y111" s="53" t="s">
        <v>49</v>
      </c>
      <c r="Z111" s="71" t="s">
        <v>49</v>
      </c>
      <c r="AA111" s="54">
        <f t="shared" si="3"/>
        <v>0</v>
      </c>
      <c r="AB111" s="70"/>
      <c r="AD111" s="51" t="s">
        <v>161</v>
      </c>
      <c r="AE111" s="69">
        <v>0</v>
      </c>
      <c r="AF111" s="53" t="s">
        <v>49</v>
      </c>
      <c r="AG111" s="71" t="s">
        <v>49</v>
      </c>
      <c r="AH111" s="54">
        <f t="shared" si="4"/>
        <v>0</v>
      </c>
      <c r="AI111" s="70"/>
      <c r="AK111" s="51"/>
      <c r="AL111" s="69"/>
      <c r="AM111" s="53" t="s">
        <v>49</v>
      </c>
      <c r="AN111" s="71" t="s">
        <v>49</v>
      </c>
      <c r="AO111" s="54">
        <f t="shared" si="5"/>
        <v>0</v>
      </c>
      <c r="AP111" s="70"/>
    </row>
    <row r="112" spans="2:42">
      <c r="B112" s="51"/>
      <c r="C112" s="69"/>
      <c r="D112" s="53" t="s">
        <v>49</v>
      </c>
      <c r="E112" s="71" t="s">
        <v>49</v>
      </c>
      <c r="F112" s="54">
        <v>0</v>
      </c>
      <c r="G112" s="70"/>
      <c r="I112" s="51"/>
      <c r="J112" s="69"/>
      <c r="K112" s="53" t="s">
        <v>49</v>
      </c>
      <c r="L112" s="71" t="s">
        <v>49</v>
      </c>
      <c r="M112" s="54">
        <v>0</v>
      </c>
      <c r="N112" s="70"/>
      <c r="P112" s="51"/>
      <c r="Q112" s="69"/>
      <c r="R112" s="53" t="s">
        <v>49</v>
      </c>
      <c r="S112" s="71" t="s">
        <v>49</v>
      </c>
      <c r="T112" s="54">
        <v>0</v>
      </c>
      <c r="U112" s="70"/>
      <c r="W112" s="51"/>
      <c r="X112" s="69"/>
      <c r="Y112" s="53" t="s">
        <v>49</v>
      </c>
      <c r="Z112" s="71" t="s">
        <v>49</v>
      </c>
      <c r="AA112" s="54">
        <f t="shared" si="3"/>
        <v>0</v>
      </c>
      <c r="AB112" s="70"/>
      <c r="AD112" s="51"/>
      <c r="AE112" s="69"/>
      <c r="AF112" s="53" t="s">
        <v>49</v>
      </c>
      <c r="AG112" s="71" t="s">
        <v>49</v>
      </c>
      <c r="AH112" s="54">
        <f t="shared" si="4"/>
        <v>0</v>
      </c>
      <c r="AI112" s="70"/>
      <c r="AK112" s="51"/>
      <c r="AL112" s="69"/>
      <c r="AM112" s="53" t="s">
        <v>49</v>
      </c>
      <c r="AN112" s="71" t="s">
        <v>49</v>
      </c>
      <c r="AO112" s="54">
        <f t="shared" si="5"/>
        <v>0</v>
      </c>
      <c r="AP112" s="70"/>
    </row>
    <row r="113" spans="2:42">
      <c r="B113" s="56"/>
      <c r="C113" s="72"/>
      <c r="D113" s="49" t="s">
        <v>49</v>
      </c>
      <c r="E113" s="58" t="s">
        <v>49</v>
      </c>
      <c r="F113" s="73">
        <v>0</v>
      </c>
      <c r="G113" s="59"/>
      <c r="I113" s="56"/>
      <c r="J113" s="72"/>
      <c r="K113" s="49" t="s">
        <v>49</v>
      </c>
      <c r="L113" s="58" t="s">
        <v>49</v>
      </c>
      <c r="M113" s="73">
        <v>0</v>
      </c>
      <c r="N113" s="59"/>
      <c r="P113" s="56"/>
      <c r="Q113" s="72"/>
      <c r="R113" s="49" t="s">
        <v>49</v>
      </c>
      <c r="S113" s="58" t="s">
        <v>49</v>
      </c>
      <c r="T113" s="73">
        <v>0</v>
      </c>
      <c r="U113" s="59"/>
      <c r="W113" s="56"/>
      <c r="X113" s="72"/>
      <c r="Y113" s="49" t="s">
        <v>49</v>
      </c>
      <c r="Z113" s="58" t="s">
        <v>49</v>
      </c>
      <c r="AA113" s="73">
        <f t="shared" si="3"/>
        <v>0</v>
      </c>
      <c r="AB113" s="59"/>
      <c r="AD113" s="56"/>
      <c r="AE113" s="72"/>
      <c r="AF113" s="49" t="s">
        <v>49</v>
      </c>
      <c r="AG113" s="58" t="s">
        <v>49</v>
      </c>
      <c r="AH113" s="73">
        <f t="shared" si="4"/>
        <v>0</v>
      </c>
      <c r="AI113" s="59"/>
      <c r="AK113" s="56"/>
      <c r="AL113" s="72"/>
      <c r="AM113" s="49" t="s">
        <v>49</v>
      </c>
      <c r="AN113" s="58" t="s">
        <v>49</v>
      </c>
      <c r="AO113" s="73">
        <f t="shared" si="5"/>
        <v>0</v>
      </c>
      <c r="AP113" s="59"/>
    </row>
    <row r="114" spans="2:42" ht="13" thickBot="1">
      <c r="B114" s="74" t="s">
        <v>162</v>
      </c>
      <c r="C114" s="75"/>
      <c r="D114" s="76"/>
      <c r="E114" s="76"/>
      <c r="F114" s="77"/>
      <c r="G114" s="64">
        <v>5726674</v>
      </c>
      <c r="I114" s="74" t="s">
        <v>162</v>
      </c>
      <c r="J114" s="75"/>
      <c r="K114" s="76"/>
      <c r="L114" s="76"/>
      <c r="M114" s="77"/>
      <c r="N114" s="64">
        <v>5726674</v>
      </c>
      <c r="P114" s="74" t="s">
        <v>162</v>
      </c>
      <c r="Q114" s="75"/>
      <c r="R114" s="76"/>
      <c r="S114" s="76"/>
      <c r="T114" s="77"/>
      <c r="U114" s="64">
        <v>5726674</v>
      </c>
      <c r="W114" s="74" t="s">
        <v>162</v>
      </c>
      <c r="X114" s="75"/>
      <c r="Y114" s="76"/>
      <c r="Z114" s="76"/>
      <c r="AA114" s="77"/>
      <c r="AB114" s="64">
        <f>SUM(AA104:AA113)</f>
        <v>5726674</v>
      </c>
      <c r="AD114" s="74" t="s">
        <v>162</v>
      </c>
      <c r="AE114" s="75"/>
      <c r="AF114" s="76"/>
      <c r="AG114" s="76"/>
      <c r="AH114" s="77"/>
      <c r="AI114" s="64">
        <f>SUM(AH104:AH113)</f>
        <v>5726674</v>
      </c>
      <c r="AK114" s="74" t="s">
        <v>162</v>
      </c>
      <c r="AL114" s="75"/>
      <c r="AM114" s="76"/>
      <c r="AN114" s="76"/>
      <c r="AO114" s="77"/>
      <c r="AP114" s="64">
        <f>SUM(AO104:AO113)</f>
        <v>11689607</v>
      </c>
    </row>
    <row r="115" spans="2:42" ht="13" thickBot="1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66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</row>
    <row r="116" spans="2:42">
      <c r="B116" s="44" t="s">
        <v>163</v>
      </c>
      <c r="C116" s="67"/>
      <c r="D116" s="45"/>
      <c r="E116" s="45"/>
      <c r="F116" s="45"/>
      <c r="G116" s="46"/>
      <c r="I116" s="44" t="s">
        <v>163</v>
      </c>
      <c r="J116" s="67"/>
      <c r="K116" s="45"/>
      <c r="L116" s="45"/>
      <c r="M116" s="45"/>
      <c r="N116" s="46"/>
      <c r="P116" s="44" t="s">
        <v>163</v>
      </c>
      <c r="Q116" s="67"/>
      <c r="R116" s="45"/>
      <c r="S116" s="45"/>
      <c r="T116" s="45"/>
      <c r="U116" s="46"/>
      <c r="W116" s="44" t="s">
        <v>163</v>
      </c>
      <c r="X116" s="67"/>
      <c r="Y116" s="45"/>
      <c r="Z116" s="45"/>
      <c r="AA116" s="45"/>
      <c r="AB116" s="46"/>
      <c r="AD116" s="44" t="s">
        <v>163</v>
      </c>
      <c r="AE116" s="67"/>
      <c r="AF116" s="45"/>
      <c r="AG116" s="45"/>
      <c r="AH116" s="45"/>
      <c r="AI116" s="46"/>
      <c r="AK116" s="44" t="s">
        <v>163</v>
      </c>
      <c r="AL116" s="67"/>
      <c r="AM116" s="45"/>
      <c r="AN116" s="45"/>
      <c r="AO116" s="45"/>
      <c r="AP116" s="46"/>
    </row>
    <row r="117" spans="2:42">
      <c r="B117" s="47" t="s">
        <v>150</v>
      </c>
      <c r="C117" s="68" t="s">
        <v>151</v>
      </c>
      <c r="D117" s="49" t="s">
        <v>72</v>
      </c>
      <c r="E117" s="49" t="s">
        <v>152</v>
      </c>
      <c r="F117" s="49" t="s">
        <v>74</v>
      </c>
      <c r="G117" s="50" t="s">
        <v>75</v>
      </c>
      <c r="I117" s="47" t="s">
        <v>150</v>
      </c>
      <c r="J117" s="68" t="s">
        <v>151</v>
      </c>
      <c r="K117" s="49" t="s">
        <v>72</v>
      </c>
      <c r="L117" s="49" t="s">
        <v>152</v>
      </c>
      <c r="M117" s="49" t="s">
        <v>74</v>
      </c>
      <c r="N117" s="50" t="s">
        <v>75</v>
      </c>
      <c r="P117" s="47" t="s">
        <v>150</v>
      </c>
      <c r="Q117" s="68" t="s">
        <v>151</v>
      </c>
      <c r="R117" s="49" t="s">
        <v>72</v>
      </c>
      <c r="S117" s="49" t="s">
        <v>152</v>
      </c>
      <c r="T117" s="49" t="s">
        <v>74</v>
      </c>
      <c r="U117" s="50" t="s">
        <v>75</v>
      </c>
      <c r="W117" s="47" t="s">
        <v>150</v>
      </c>
      <c r="X117" s="68" t="s">
        <v>151</v>
      </c>
      <c r="Y117" s="49" t="s">
        <v>72</v>
      </c>
      <c r="Z117" s="49" t="s">
        <v>152</v>
      </c>
      <c r="AA117" s="49" t="s">
        <v>74</v>
      </c>
      <c r="AB117" s="50" t="s">
        <v>75</v>
      </c>
      <c r="AD117" s="47" t="s">
        <v>150</v>
      </c>
      <c r="AE117" s="68" t="s">
        <v>151</v>
      </c>
      <c r="AF117" s="49" t="s">
        <v>72</v>
      </c>
      <c r="AG117" s="49" t="s">
        <v>152</v>
      </c>
      <c r="AH117" s="49" t="s">
        <v>74</v>
      </c>
      <c r="AI117" s="50" t="s">
        <v>75</v>
      </c>
      <c r="AK117" s="47" t="s">
        <v>150</v>
      </c>
      <c r="AL117" s="68" t="s">
        <v>151</v>
      </c>
      <c r="AM117" s="49" t="s">
        <v>72</v>
      </c>
      <c r="AN117" s="49" t="s">
        <v>152</v>
      </c>
      <c r="AO117" s="49" t="s">
        <v>74</v>
      </c>
      <c r="AP117" s="50" t="s">
        <v>75</v>
      </c>
    </row>
    <row r="118" spans="2:42">
      <c r="B118" s="51" t="s">
        <v>164</v>
      </c>
      <c r="C118" s="69"/>
      <c r="D118" s="53"/>
      <c r="E118" s="54"/>
      <c r="F118" s="54">
        <v>0</v>
      </c>
      <c r="G118" s="70"/>
      <c r="I118" s="51" t="s">
        <v>164</v>
      </c>
      <c r="J118" s="69"/>
      <c r="K118" s="53"/>
      <c r="L118" s="54"/>
      <c r="M118" s="54">
        <v>0</v>
      </c>
      <c r="N118" s="70"/>
      <c r="P118" s="51" t="s">
        <v>164</v>
      </c>
      <c r="Q118" s="69"/>
      <c r="R118" s="53"/>
      <c r="S118" s="54"/>
      <c r="T118" s="54">
        <v>0</v>
      </c>
      <c r="U118" s="70"/>
      <c r="W118" s="51" t="s">
        <v>164</v>
      </c>
      <c r="X118" s="69"/>
      <c r="Y118" s="53"/>
      <c r="Z118" s="54"/>
      <c r="AA118" s="54">
        <f t="shared" ref="AA118:AA129" si="6">IF(Z118&lt;&gt;"",ROUND(X118*Z118,0),0)</f>
        <v>0</v>
      </c>
      <c r="AB118" s="70"/>
      <c r="AD118" s="51" t="s">
        <v>164</v>
      </c>
      <c r="AE118" s="69"/>
      <c r="AF118" s="53"/>
      <c r="AG118" s="54"/>
      <c r="AH118" s="54">
        <f t="shared" ref="AH118:AH129" si="7">IF(AG118&lt;&gt;"",ROUND(AE118*AG118,0),0)</f>
        <v>0</v>
      </c>
      <c r="AI118" s="70"/>
      <c r="AK118" s="51"/>
      <c r="AL118" s="69"/>
      <c r="AM118" s="53"/>
      <c r="AN118" s="54"/>
      <c r="AO118" s="54">
        <f t="shared" ref="AO118:AO129" si="8">IF(AN118&lt;&gt;"",ROUND(AL118*AN118,0),0)</f>
        <v>0</v>
      </c>
      <c r="AP118" s="70"/>
    </row>
    <row r="119" spans="2:42">
      <c r="B119" s="51" t="s">
        <v>165</v>
      </c>
      <c r="C119" s="69">
        <v>0</v>
      </c>
      <c r="D119" s="53" t="s">
        <v>166</v>
      </c>
      <c r="E119" s="54">
        <v>792000</v>
      </c>
      <c r="F119" s="54">
        <v>0</v>
      </c>
      <c r="G119" s="70"/>
      <c r="I119" s="51" t="s">
        <v>165</v>
      </c>
      <c r="J119" s="69">
        <v>0</v>
      </c>
      <c r="K119" s="53" t="s">
        <v>166</v>
      </c>
      <c r="L119" s="54">
        <v>792000</v>
      </c>
      <c r="M119" s="54">
        <v>0</v>
      </c>
      <c r="N119" s="70"/>
      <c r="P119" s="51" t="s">
        <v>165</v>
      </c>
      <c r="Q119" s="69">
        <v>0</v>
      </c>
      <c r="R119" s="53" t="s">
        <v>166</v>
      </c>
      <c r="S119" s="54">
        <v>792000</v>
      </c>
      <c r="T119" s="54">
        <v>0</v>
      </c>
      <c r="U119" s="70"/>
      <c r="W119" s="51" t="s">
        <v>165</v>
      </c>
      <c r="X119" s="69">
        <v>0</v>
      </c>
      <c r="Y119" s="53" t="s">
        <v>166</v>
      </c>
      <c r="Z119" s="54">
        <v>792000</v>
      </c>
      <c r="AA119" s="54">
        <f t="shared" si="6"/>
        <v>0</v>
      </c>
      <c r="AB119" s="70"/>
      <c r="AD119" s="51" t="s">
        <v>165</v>
      </c>
      <c r="AE119" s="69">
        <v>0</v>
      </c>
      <c r="AF119" s="53" t="s">
        <v>166</v>
      </c>
      <c r="AG119" s="54">
        <v>792000</v>
      </c>
      <c r="AH119" s="54">
        <f t="shared" si="7"/>
        <v>0</v>
      </c>
      <c r="AI119" s="70"/>
      <c r="AK119" s="51"/>
      <c r="AL119" s="69">
        <v>0</v>
      </c>
      <c r="AM119" s="53" t="s">
        <v>49</v>
      </c>
      <c r="AN119" s="54" t="s">
        <v>49</v>
      </c>
      <c r="AO119" s="54">
        <f t="shared" si="8"/>
        <v>0</v>
      </c>
      <c r="AP119" s="70"/>
    </row>
    <row r="120" spans="2:42">
      <c r="B120" s="51" t="s">
        <v>167</v>
      </c>
      <c r="C120" s="69">
        <v>0</v>
      </c>
      <c r="D120" s="53" t="s">
        <v>166</v>
      </c>
      <c r="E120" s="54">
        <v>540000</v>
      </c>
      <c r="F120" s="54">
        <v>0</v>
      </c>
      <c r="G120" s="70"/>
      <c r="I120" s="51" t="s">
        <v>167</v>
      </c>
      <c r="J120" s="69">
        <v>0</v>
      </c>
      <c r="K120" s="53" t="s">
        <v>166</v>
      </c>
      <c r="L120" s="54">
        <v>540000</v>
      </c>
      <c r="M120" s="54">
        <v>0</v>
      </c>
      <c r="N120" s="70"/>
      <c r="P120" s="51" t="s">
        <v>167</v>
      </c>
      <c r="Q120" s="69">
        <v>0</v>
      </c>
      <c r="R120" s="53" t="s">
        <v>166</v>
      </c>
      <c r="S120" s="54">
        <v>540000</v>
      </c>
      <c r="T120" s="54">
        <v>0</v>
      </c>
      <c r="U120" s="70"/>
      <c r="W120" s="51" t="s">
        <v>167</v>
      </c>
      <c r="X120" s="69">
        <v>0</v>
      </c>
      <c r="Y120" s="53" t="s">
        <v>166</v>
      </c>
      <c r="Z120" s="54">
        <v>540000</v>
      </c>
      <c r="AA120" s="54">
        <f t="shared" si="6"/>
        <v>0</v>
      </c>
      <c r="AB120" s="70"/>
      <c r="AD120" s="51" t="s">
        <v>167</v>
      </c>
      <c r="AE120" s="69">
        <v>0</v>
      </c>
      <c r="AF120" s="53" t="s">
        <v>166</v>
      </c>
      <c r="AG120" s="54">
        <v>540000</v>
      </c>
      <c r="AH120" s="54">
        <f t="shared" si="7"/>
        <v>0</v>
      </c>
      <c r="AI120" s="70"/>
      <c r="AK120" s="51"/>
      <c r="AL120" s="69">
        <v>0</v>
      </c>
      <c r="AM120" s="53" t="s">
        <v>49</v>
      </c>
      <c r="AN120" s="54" t="s">
        <v>49</v>
      </c>
      <c r="AO120" s="54">
        <f t="shared" si="8"/>
        <v>0</v>
      </c>
      <c r="AP120" s="70"/>
    </row>
    <row r="121" spans="2:42">
      <c r="B121" s="51" t="s">
        <v>168</v>
      </c>
      <c r="C121" s="69">
        <v>0</v>
      </c>
      <c r="D121" s="53" t="s">
        <v>169</v>
      </c>
      <c r="E121" s="54">
        <v>75000</v>
      </c>
      <c r="F121" s="54">
        <v>0</v>
      </c>
      <c r="G121" s="70"/>
      <c r="I121" s="51" t="s">
        <v>168</v>
      </c>
      <c r="J121" s="69">
        <v>0</v>
      </c>
      <c r="K121" s="53" t="s">
        <v>169</v>
      </c>
      <c r="L121" s="54">
        <v>75000</v>
      </c>
      <c r="M121" s="54">
        <v>0</v>
      </c>
      <c r="N121" s="70"/>
      <c r="P121" s="51" t="s">
        <v>168</v>
      </c>
      <c r="Q121" s="69">
        <v>0</v>
      </c>
      <c r="R121" s="53" t="s">
        <v>169</v>
      </c>
      <c r="S121" s="54">
        <v>75000</v>
      </c>
      <c r="T121" s="54">
        <v>0</v>
      </c>
      <c r="U121" s="70"/>
      <c r="W121" s="51" t="s">
        <v>168</v>
      </c>
      <c r="X121" s="69">
        <v>0</v>
      </c>
      <c r="Y121" s="53" t="s">
        <v>169</v>
      </c>
      <c r="Z121" s="54">
        <v>75000</v>
      </c>
      <c r="AA121" s="54">
        <f t="shared" si="6"/>
        <v>0</v>
      </c>
      <c r="AB121" s="70"/>
      <c r="AD121" s="51" t="s">
        <v>168</v>
      </c>
      <c r="AE121" s="69">
        <v>0</v>
      </c>
      <c r="AF121" s="53" t="s">
        <v>169</v>
      </c>
      <c r="AG121" s="54">
        <v>75000</v>
      </c>
      <c r="AH121" s="54">
        <f t="shared" si="7"/>
        <v>0</v>
      </c>
      <c r="AI121" s="70"/>
      <c r="AK121" s="51"/>
      <c r="AL121" s="69">
        <v>0</v>
      </c>
      <c r="AM121" s="53" t="s">
        <v>49</v>
      </c>
      <c r="AN121" s="54" t="s">
        <v>49</v>
      </c>
      <c r="AO121" s="54">
        <f t="shared" si="8"/>
        <v>0</v>
      </c>
      <c r="AP121" s="70"/>
    </row>
    <row r="122" spans="2:42">
      <c r="B122" s="51" t="s">
        <v>170</v>
      </c>
      <c r="C122" s="69">
        <v>0</v>
      </c>
      <c r="D122" s="53" t="s">
        <v>166</v>
      </c>
      <c r="E122" s="54">
        <v>156000</v>
      </c>
      <c r="F122" s="54">
        <v>0</v>
      </c>
      <c r="G122" s="70"/>
      <c r="I122" s="51" t="s">
        <v>170</v>
      </c>
      <c r="J122" s="69">
        <v>0</v>
      </c>
      <c r="K122" s="53" t="s">
        <v>166</v>
      </c>
      <c r="L122" s="54">
        <v>156000</v>
      </c>
      <c r="M122" s="54">
        <v>0</v>
      </c>
      <c r="N122" s="70"/>
      <c r="P122" s="51" t="s">
        <v>170</v>
      </c>
      <c r="Q122" s="69">
        <v>0</v>
      </c>
      <c r="R122" s="53" t="s">
        <v>166</v>
      </c>
      <c r="S122" s="54">
        <v>156000</v>
      </c>
      <c r="T122" s="54">
        <v>0</v>
      </c>
      <c r="U122" s="70"/>
      <c r="W122" s="51" t="s">
        <v>170</v>
      </c>
      <c r="X122" s="69">
        <v>0</v>
      </c>
      <c r="Y122" s="53" t="s">
        <v>166</v>
      </c>
      <c r="Z122" s="54">
        <v>156000</v>
      </c>
      <c r="AA122" s="54">
        <f t="shared" si="6"/>
        <v>0</v>
      </c>
      <c r="AB122" s="70"/>
      <c r="AD122" s="51" t="s">
        <v>170</v>
      </c>
      <c r="AE122" s="69">
        <v>0</v>
      </c>
      <c r="AF122" s="53" t="s">
        <v>166</v>
      </c>
      <c r="AG122" s="54">
        <v>156000</v>
      </c>
      <c r="AH122" s="54">
        <f t="shared" si="7"/>
        <v>0</v>
      </c>
      <c r="AI122" s="70"/>
      <c r="AK122" s="51"/>
      <c r="AL122" s="69">
        <v>0</v>
      </c>
      <c r="AM122" s="53" t="s">
        <v>49</v>
      </c>
      <c r="AN122" s="54" t="s">
        <v>49</v>
      </c>
      <c r="AO122" s="54">
        <f t="shared" si="8"/>
        <v>0</v>
      </c>
      <c r="AP122" s="70"/>
    </row>
    <row r="123" spans="2:42">
      <c r="B123" s="51" t="s">
        <v>171</v>
      </c>
      <c r="C123" s="69">
        <v>0</v>
      </c>
      <c r="D123" s="53" t="s">
        <v>166</v>
      </c>
      <c r="E123" s="54">
        <v>100000</v>
      </c>
      <c r="F123" s="54">
        <v>0</v>
      </c>
      <c r="G123" s="70"/>
      <c r="I123" s="51" t="s">
        <v>171</v>
      </c>
      <c r="J123" s="69">
        <v>0</v>
      </c>
      <c r="K123" s="53" t="s">
        <v>166</v>
      </c>
      <c r="L123" s="54">
        <v>100000</v>
      </c>
      <c r="M123" s="54">
        <v>0</v>
      </c>
      <c r="N123" s="70"/>
      <c r="P123" s="51" t="s">
        <v>171</v>
      </c>
      <c r="Q123" s="69">
        <v>0</v>
      </c>
      <c r="R123" s="53" t="s">
        <v>166</v>
      </c>
      <c r="S123" s="54">
        <v>100000</v>
      </c>
      <c r="T123" s="54">
        <v>0</v>
      </c>
      <c r="U123" s="70"/>
      <c r="W123" s="51" t="s">
        <v>171</v>
      </c>
      <c r="X123" s="69">
        <v>0</v>
      </c>
      <c r="Y123" s="53" t="s">
        <v>166</v>
      </c>
      <c r="Z123" s="54">
        <v>100000</v>
      </c>
      <c r="AA123" s="54">
        <f t="shared" si="6"/>
        <v>0</v>
      </c>
      <c r="AB123" s="70"/>
      <c r="AD123" s="51" t="s">
        <v>171</v>
      </c>
      <c r="AE123" s="69">
        <v>0</v>
      </c>
      <c r="AF123" s="53" t="s">
        <v>166</v>
      </c>
      <c r="AG123" s="54">
        <v>100000</v>
      </c>
      <c r="AH123" s="54">
        <f t="shared" si="7"/>
        <v>0</v>
      </c>
      <c r="AI123" s="70"/>
      <c r="AK123" s="51"/>
      <c r="AL123" s="69">
        <v>0</v>
      </c>
      <c r="AM123" s="53" t="s">
        <v>49</v>
      </c>
      <c r="AN123" s="54" t="s">
        <v>49</v>
      </c>
      <c r="AO123" s="54">
        <f t="shared" si="8"/>
        <v>0</v>
      </c>
      <c r="AP123" s="70"/>
    </row>
    <row r="124" spans="2:42">
      <c r="B124" s="51" t="s">
        <v>172</v>
      </c>
      <c r="C124" s="69">
        <v>0</v>
      </c>
      <c r="D124" s="53" t="s">
        <v>173</v>
      </c>
      <c r="E124" s="54">
        <v>0</v>
      </c>
      <c r="F124" s="54">
        <v>0</v>
      </c>
      <c r="G124" s="70"/>
      <c r="I124" s="51" t="s">
        <v>172</v>
      </c>
      <c r="J124" s="69">
        <v>0</v>
      </c>
      <c r="K124" s="53" t="s">
        <v>173</v>
      </c>
      <c r="L124" s="54">
        <v>0</v>
      </c>
      <c r="M124" s="54">
        <v>0</v>
      </c>
      <c r="N124" s="70"/>
      <c r="P124" s="51" t="s">
        <v>172</v>
      </c>
      <c r="Q124" s="69">
        <v>0</v>
      </c>
      <c r="R124" s="53" t="s">
        <v>173</v>
      </c>
      <c r="S124" s="54">
        <v>0</v>
      </c>
      <c r="T124" s="54">
        <v>0</v>
      </c>
      <c r="U124" s="70"/>
      <c r="W124" s="51" t="s">
        <v>172</v>
      </c>
      <c r="X124" s="69">
        <v>0</v>
      </c>
      <c r="Y124" s="53" t="s">
        <v>173</v>
      </c>
      <c r="Z124" s="54">
        <v>0</v>
      </c>
      <c r="AA124" s="54">
        <f t="shared" si="6"/>
        <v>0</v>
      </c>
      <c r="AB124" s="70"/>
      <c r="AD124" s="51" t="s">
        <v>172</v>
      </c>
      <c r="AE124" s="69">
        <v>0</v>
      </c>
      <c r="AF124" s="53" t="s">
        <v>173</v>
      </c>
      <c r="AG124" s="54">
        <v>0</v>
      </c>
      <c r="AH124" s="54">
        <f t="shared" si="7"/>
        <v>0</v>
      </c>
      <c r="AI124" s="70"/>
      <c r="AK124" s="51"/>
      <c r="AL124" s="69">
        <v>0</v>
      </c>
      <c r="AM124" s="53" t="s">
        <v>49</v>
      </c>
      <c r="AN124" s="54" t="s">
        <v>49</v>
      </c>
      <c r="AO124" s="54">
        <f t="shared" si="8"/>
        <v>0</v>
      </c>
      <c r="AP124" s="70"/>
    </row>
    <row r="125" spans="2:42">
      <c r="B125" s="51"/>
      <c r="C125" s="69"/>
      <c r="D125" s="53" t="s">
        <v>49</v>
      </c>
      <c r="E125" s="54" t="s">
        <v>49</v>
      </c>
      <c r="F125" s="54">
        <v>0</v>
      </c>
      <c r="G125" s="70"/>
      <c r="I125" s="51"/>
      <c r="J125" s="69"/>
      <c r="K125" s="53" t="s">
        <v>49</v>
      </c>
      <c r="L125" s="54" t="s">
        <v>49</v>
      </c>
      <c r="M125" s="54">
        <v>0</v>
      </c>
      <c r="N125" s="70"/>
      <c r="P125" s="51"/>
      <c r="Q125" s="69"/>
      <c r="R125" s="53" t="s">
        <v>49</v>
      </c>
      <c r="S125" s="54" t="s">
        <v>49</v>
      </c>
      <c r="T125" s="54">
        <v>0</v>
      </c>
      <c r="U125" s="70"/>
      <c r="W125" s="51"/>
      <c r="X125" s="69"/>
      <c r="Y125" s="53" t="s">
        <v>49</v>
      </c>
      <c r="Z125" s="54" t="s">
        <v>49</v>
      </c>
      <c r="AA125" s="54">
        <f t="shared" si="6"/>
        <v>0</v>
      </c>
      <c r="AB125" s="70"/>
      <c r="AD125" s="51"/>
      <c r="AE125" s="69"/>
      <c r="AF125" s="53" t="s">
        <v>49</v>
      </c>
      <c r="AG125" s="54" t="s">
        <v>49</v>
      </c>
      <c r="AH125" s="54">
        <f t="shared" si="7"/>
        <v>0</v>
      </c>
      <c r="AI125" s="70"/>
      <c r="AK125" s="51"/>
      <c r="AL125" s="69"/>
      <c r="AM125" s="53" t="s">
        <v>49</v>
      </c>
      <c r="AN125" s="54" t="s">
        <v>49</v>
      </c>
      <c r="AO125" s="54">
        <f t="shared" si="8"/>
        <v>0</v>
      </c>
      <c r="AP125" s="70"/>
    </row>
    <row r="126" spans="2:42">
      <c r="B126" s="51"/>
      <c r="C126" s="69"/>
      <c r="D126" s="53" t="s">
        <v>49</v>
      </c>
      <c r="E126" s="54" t="s">
        <v>49</v>
      </c>
      <c r="F126" s="54">
        <v>0</v>
      </c>
      <c r="G126" s="70"/>
      <c r="I126" s="51"/>
      <c r="J126" s="69"/>
      <c r="K126" s="53" t="s">
        <v>49</v>
      </c>
      <c r="L126" s="54" t="s">
        <v>49</v>
      </c>
      <c r="M126" s="54">
        <v>0</v>
      </c>
      <c r="N126" s="70"/>
      <c r="P126" s="51"/>
      <c r="Q126" s="69"/>
      <c r="R126" s="53" t="s">
        <v>49</v>
      </c>
      <c r="S126" s="54" t="s">
        <v>49</v>
      </c>
      <c r="T126" s="54">
        <v>0</v>
      </c>
      <c r="U126" s="70"/>
      <c r="W126" s="51"/>
      <c r="X126" s="69"/>
      <c r="Y126" s="53" t="s">
        <v>49</v>
      </c>
      <c r="Z126" s="54" t="s">
        <v>49</v>
      </c>
      <c r="AA126" s="54">
        <f t="shared" si="6"/>
        <v>0</v>
      </c>
      <c r="AB126" s="70"/>
      <c r="AD126" s="51"/>
      <c r="AE126" s="69"/>
      <c r="AF126" s="53" t="s">
        <v>49</v>
      </c>
      <c r="AG126" s="54" t="s">
        <v>49</v>
      </c>
      <c r="AH126" s="54">
        <f t="shared" si="7"/>
        <v>0</v>
      </c>
      <c r="AI126" s="70"/>
      <c r="AK126" s="51"/>
      <c r="AL126" s="69"/>
      <c r="AM126" s="53" t="s">
        <v>49</v>
      </c>
      <c r="AN126" s="54" t="s">
        <v>49</v>
      </c>
      <c r="AO126" s="54">
        <f t="shared" si="8"/>
        <v>0</v>
      </c>
      <c r="AP126" s="70"/>
    </row>
    <row r="127" spans="2:42">
      <c r="B127" s="51"/>
      <c r="C127" s="69"/>
      <c r="D127" s="53" t="s">
        <v>49</v>
      </c>
      <c r="E127" s="54" t="s">
        <v>49</v>
      </c>
      <c r="F127" s="54">
        <v>0</v>
      </c>
      <c r="G127" s="70"/>
      <c r="I127" s="51"/>
      <c r="J127" s="69"/>
      <c r="K127" s="53" t="s">
        <v>49</v>
      </c>
      <c r="L127" s="54" t="s">
        <v>49</v>
      </c>
      <c r="M127" s="54">
        <v>0</v>
      </c>
      <c r="N127" s="70"/>
      <c r="P127" s="51"/>
      <c r="Q127" s="69"/>
      <c r="R127" s="53" t="s">
        <v>49</v>
      </c>
      <c r="S127" s="54" t="s">
        <v>49</v>
      </c>
      <c r="T127" s="54">
        <v>0</v>
      </c>
      <c r="U127" s="70"/>
      <c r="W127" s="51"/>
      <c r="X127" s="69"/>
      <c r="Y127" s="53" t="s">
        <v>49</v>
      </c>
      <c r="Z127" s="54" t="s">
        <v>49</v>
      </c>
      <c r="AA127" s="54">
        <f t="shared" si="6"/>
        <v>0</v>
      </c>
      <c r="AB127" s="70"/>
      <c r="AD127" s="51"/>
      <c r="AE127" s="69"/>
      <c r="AF127" s="53" t="s">
        <v>49</v>
      </c>
      <c r="AG127" s="54" t="s">
        <v>49</v>
      </c>
      <c r="AH127" s="54">
        <f t="shared" si="7"/>
        <v>0</v>
      </c>
      <c r="AI127" s="70"/>
      <c r="AK127" s="51"/>
      <c r="AL127" s="69"/>
      <c r="AM127" s="53" t="s">
        <v>49</v>
      </c>
      <c r="AN127" s="54" t="s">
        <v>49</v>
      </c>
      <c r="AO127" s="54">
        <f t="shared" si="8"/>
        <v>0</v>
      </c>
      <c r="AP127" s="70"/>
    </row>
    <row r="128" spans="2:42">
      <c r="B128" s="51"/>
      <c r="C128" s="69"/>
      <c r="D128" s="53" t="s">
        <v>49</v>
      </c>
      <c r="E128" s="54" t="s">
        <v>49</v>
      </c>
      <c r="F128" s="54">
        <v>0</v>
      </c>
      <c r="G128" s="70"/>
      <c r="I128" s="51"/>
      <c r="J128" s="69"/>
      <c r="K128" s="53" t="s">
        <v>49</v>
      </c>
      <c r="L128" s="54" t="s">
        <v>49</v>
      </c>
      <c r="M128" s="54">
        <v>0</v>
      </c>
      <c r="N128" s="70"/>
      <c r="P128" s="51"/>
      <c r="Q128" s="69"/>
      <c r="R128" s="53" t="s">
        <v>49</v>
      </c>
      <c r="S128" s="54" t="s">
        <v>49</v>
      </c>
      <c r="T128" s="54">
        <v>0</v>
      </c>
      <c r="U128" s="70"/>
      <c r="W128" s="51"/>
      <c r="X128" s="69"/>
      <c r="Y128" s="53" t="s">
        <v>49</v>
      </c>
      <c r="Z128" s="54" t="s">
        <v>49</v>
      </c>
      <c r="AA128" s="54">
        <f t="shared" si="6"/>
        <v>0</v>
      </c>
      <c r="AB128" s="70"/>
      <c r="AD128" s="51"/>
      <c r="AE128" s="69"/>
      <c r="AF128" s="53" t="s">
        <v>49</v>
      </c>
      <c r="AG128" s="54" t="s">
        <v>49</v>
      </c>
      <c r="AH128" s="54">
        <f t="shared" si="7"/>
        <v>0</v>
      </c>
      <c r="AI128" s="70"/>
      <c r="AK128" s="51"/>
      <c r="AL128" s="69"/>
      <c r="AM128" s="53" t="s">
        <v>49</v>
      </c>
      <c r="AN128" s="54" t="s">
        <v>49</v>
      </c>
      <c r="AO128" s="54">
        <f t="shared" si="8"/>
        <v>0</v>
      </c>
      <c r="AP128" s="70"/>
    </row>
    <row r="129" spans="2:42">
      <c r="B129" s="56"/>
      <c r="C129" s="72"/>
      <c r="D129" s="49" t="s">
        <v>49</v>
      </c>
      <c r="E129" s="73" t="s">
        <v>49</v>
      </c>
      <c r="F129" s="73">
        <v>0</v>
      </c>
      <c r="G129" s="59"/>
      <c r="I129" s="56"/>
      <c r="J129" s="72"/>
      <c r="K129" s="49" t="s">
        <v>49</v>
      </c>
      <c r="L129" s="73" t="s">
        <v>49</v>
      </c>
      <c r="M129" s="73">
        <v>0</v>
      </c>
      <c r="N129" s="59"/>
      <c r="P129" s="56"/>
      <c r="Q129" s="72"/>
      <c r="R129" s="49" t="s">
        <v>49</v>
      </c>
      <c r="S129" s="73" t="s">
        <v>49</v>
      </c>
      <c r="T129" s="73">
        <v>0</v>
      </c>
      <c r="U129" s="59"/>
      <c r="W129" s="56"/>
      <c r="X129" s="72"/>
      <c r="Y129" s="49" t="s">
        <v>49</v>
      </c>
      <c r="Z129" s="73" t="s">
        <v>49</v>
      </c>
      <c r="AA129" s="73">
        <f t="shared" si="6"/>
        <v>0</v>
      </c>
      <c r="AB129" s="59"/>
      <c r="AD129" s="56"/>
      <c r="AE129" s="72"/>
      <c r="AF129" s="49" t="s">
        <v>49</v>
      </c>
      <c r="AG129" s="73" t="s">
        <v>49</v>
      </c>
      <c r="AH129" s="73">
        <f t="shared" si="7"/>
        <v>0</v>
      </c>
      <c r="AI129" s="59"/>
      <c r="AK129" s="56"/>
      <c r="AL129" s="72"/>
      <c r="AM129" s="49" t="s">
        <v>49</v>
      </c>
      <c r="AN129" s="73" t="s">
        <v>49</v>
      </c>
      <c r="AO129" s="73">
        <f t="shared" si="8"/>
        <v>0</v>
      </c>
      <c r="AP129" s="59"/>
    </row>
    <row r="130" spans="2:42" ht="13" thickBot="1">
      <c r="B130" s="74" t="s">
        <v>162</v>
      </c>
      <c r="C130" s="75"/>
      <c r="D130" s="76"/>
      <c r="E130" s="76"/>
      <c r="F130" s="77"/>
      <c r="G130" s="64">
        <v>0</v>
      </c>
      <c r="I130" s="74" t="s">
        <v>162</v>
      </c>
      <c r="J130" s="75"/>
      <c r="K130" s="76"/>
      <c r="L130" s="76"/>
      <c r="M130" s="77"/>
      <c r="N130" s="64">
        <v>0</v>
      </c>
      <c r="P130" s="74" t="s">
        <v>162</v>
      </c>
      <c r="Q130" s="75"/>
      <c r="R130" s="76"/>
      <c r="S130" s="76"/>
      <c r="T130" s="77"/>
      <c r="U130" s="64">
        <v>0</v>
      </c>
      <c r="W130" s="74" t="s">
        <v>162</v>
      </c>
      <c r="X130" s="75"/>
      <c r="Y130" s="76"/>
      <c r="Z130" s="76"/>
      <c r="AA130" s="77"/>
      <c r="AB130" s="64">
        <f>SUM(AA118:AA129)</f>
        <v>0</v>
      </c>
      <c r="AD130" s="74" t="s">
        <v>162</v>
      </c>
      <c r="AE130" s="75"/>
      <c r="AF130" s="76"/>
      <c r="AG130" s="76"/>
      <c r="AH130" s="77"/>
      <c r="AI130" s="64">
        <f>SUM(AH118:AH129)</f>
        <v>0</v>
      </c>
      <c r="AK130" s="74" t="s">
        <v>162</v>
      </c>
      <c r="AL130" s="75"/>
      <c r="AM130" s="76"/>
      <c r="AN130" s="76"/>
      <c r="AO130" s="77"/>
      <c r="AP130" s="64">
        <f>SUM(AO118:AO129)</f>
        <v>0</v>
      </c>
    </row>
    <row r="131" spans="2:42" ht="13" thickBot="1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81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</row>
    <row r="132" spans="2:42">
      <c r="B132" s="44" t="s">
        <v>174</v>
      </c>
      <c r="C132" s="67"/>
      <c r="D132" s="45"/>
      <c r="E132" s="45"/>
      <c r="F132" s="45"/>
      <c r="G132" s="46"/>
      <c r="I132" s="44" t="s">
        <v>174</v>
      </c>
      <c r="J132" s="67"/>
      <c r="K132" s="45"/>
      <c r="L132" s="45"/>
      <c r="M132" s="45"/>
      <c r="N132" s="46"/>
      <c r="P132" s="44" t="s">
        <v>174</v>
      </c>
      <c r="Q132" s="67"/>
      <c r="R132" s="45"/>
      <c r="S132" s="45"/>
      <c r="T132" s="45"/>
      <c r="U132" s="46"/>
      <c r="W132" s="44" t="s">
        <v>174</v>
      </c>
      <c r="X132" s="67"/>
      <c r="Y132" s="45"/>
      <c r="Z132" s="45"/>
      <c r="AA132" s="45"/>
      <c r="AB132" s="46"/>
      <c r="AD132" s="44" t="s">
        <v>174</v>
      </c>
      <c r="AE132" s="67"/>
      <c r="AF132" s="45"/>
      <c r="AG132" s="45"/>
      <c r="AH132" s="45"/>
      <c r="AI132" s="46"/>
      <c r="AK132" s="44" t="s">
        <v>174</v>
      </c>
      <c r="AL132" s="67"/>
      <c r="AM132" s="45"/>
      <c r="AN132" s="45"/>
      <c r="AO132" s="45"/>
      <c r="AP132" s="46"/>
    </row>
    <row r="133" spans="2:42">
      <c r="B133" s="47" t="s">
        <v>70</v>
      </c>
      <c r="C133" s="68" t="s">
        <v>175</v>
      </c>
      <c r="D133" s="49" t="s">
        <v>176</v>
      </c>
      <c r="E133" s="49" t="s">
        <v>151</v>
      </c>
      <c r="F133" s="49" t="s">
        <v>74</v>
      </c>
      <c r="G133" s="50" t="s">
        <v>75</v>
      </c>
      <c r="I133" s="47" t="s">
        <v>70</v>
      </c>
      <c r="J133" s="68" t="s">
        <v>175</v>
      </c>
      <c r="K133" s="49" t="s">
        <v>176</v>
      </c>
      <c r="L133" s="49" t="s">
        <v>151</v>
      </c>
      <c r="M133" s="49" t="s">
        <v>74</v>
      </c>
      <c r="N133" s="50" t="s">
        <v>75</v>
      </c>
      <c r="P133" s="47" t="s">
        <v>70</v>
      </c>
      <c r="Q133" s="68" t="s">
        <v>175</v>
      </c>
      <c r="R133" s="49" t="s">
        <v>176</v>
      </c>
      <c r="S133" s="49" t="s">
        <v>151</v>
      </c>
      <c r="T133" s="49" t="s">
        <v>74</v>
      </c>
      <c r="U133" s="50" t="s">
        <v>75</v>
      </c>
      <c r="W133" s="47" t="s">
        <v>70</v>
      </c>
      <c r="X133" s="68" t="s">
        <v>175</v>
      </c>
      <c r="Y133" s="49" t="s">
        <v>176</v>
      </c>
      <c r="Z133" s="49" t="s">
        <v>151</v>
      </c>
      <c r="AA133" s="49" t="s">
        <v>74</v>
      </c>
      <c r="AB133" s="50" t="s">
        <v>75</v>
      </c>
      <c r="AD133" s="47" t="s">
        <v>70</v>
      </c>
      <c r="AE133" s="68" t="s">
        <v>175</v>
      </c>
      <c r="AF133" s="49" t="s">
        <v>176</v>
      </c>
      <c r="AG133" s="49" t="s">
        <v>151</v>
      </c>
      <c r="AH133" s="49" t="s">
        <v>74</v>
      </c>
      <c r="AI133" s="50" t="s">
        <v>75</v>
      </c>
      <c r="AK133" s="47" t="s">
        <v>70</v>
      </c>
      <c r="AL133" s="68" t="s">
        <v>175</v>
      </c>
      <c r="AM133" s="49" t="s">
        <v>176</v>
      </c>
      <c r="AN133" s="49" t="s">
        <v>151</v>
      </c>
      <c r="AO133" s="49" t="s">
        <v>74</v>
      </c>
      <c r="AP133" s="50" t="s">
        <v>75</v>
      </c>
    </row>
    <row r="134" spans="2:42">
      <c r="B134" s="51" t="s">
        <v>177</v>
      </c>
      <c r="C134" s="96">
        <v>354682.2380605333</v>
      </c>
      <c r="D134" s="96"/>
      <c r="E134" s="83">
        <v>10</v>
      </c>
      <c r="F134" s="54">
        <v>3546822</v>
      </c>
      <c r="G134" s="70"/>
      <c r="I134" s="51" t="s">
        <v>177</v>
      </c>
      <c r="J134" s="96">
        <v>354682.2380605333</v>
      </c>
      <c r="K134" s="96"/>
      <c r="L134" s="83">
        <v>10</v>
      </c>
      <c r="M134" s="54">
        <v>3546822</v>
      </c>
      <c r="N134" s="70"/>
      <c r="P134" s="51" t="s">
        <v>177</v>
      </c>
      <c r="Q134" s="96">
        <v>354682.2380605333</v>
      </c>
      <c r="R134" s="96"/>
      <c r="S134" s="83">
        <v>10</v>
      </c>
      <c r="T134" s="54">
        <v>3546822</v>
      </c>
      <c r="U134" s="70"/>
      <c r="W134" s="51" t="s">
        <v>177</v>
      </c>
      <c r="X134" s="96">
        <v>354682.2380605333</v>
      </c>
      <c r="Y134" s="96"/>
      <c r="Z134" s="83">
        <v>10</v>
      </c>
      <c r="AA134" s="54">
        <f t="shared" ref="AA134:AA143" si="9">IF(X134&lt;&gt;"",ROUND((X134+Y134)*Z134,0),0)</f>
        <v>3546822</v>
      </c>
      <c r="AB134" s="70"/>
      <c r="AD134" s="51" t="s">
        <v>177</v>
      </c>
      <c r="AE134" s="82">
        <v>469811.57183333335</v>
      </c>
      <c r="AF134" s="82"/>
      <c r="AG134" s="83">
        <v>10</v>
      </c>
      <c r="AH134" s="54">
        <f t="shared" ref="AH134:AH143" si="10">IF(AE134&lt;&gt;"",ROUND((AE134+AF134)*AG134,0),0)</f>
        <v>4698116</v>
      </c>
      <c r="AI134" s="70"/>
      <c r="AK134" s="51" t="s">
        <v>177</v>
      </c>
      <c r="AL134" s="82">
        <v>469811.57183333335</v>
      </c>
      <c r="AM134" s="82"/>
      <c r="AN134" s="83">
        <v>10</v>
      </c>
      <c r="AO134" s="54">
        <f t="shared" ref="AO134:AO143" si="11">IF(AL134&lt;&gt;"",ROUND((AL134+AM134)*AN134,0),0)</f>
        <v>4698116</v>
      </c>
      <c r="AP134" s="70"/>
    </row>
    <row r="135" spans="2:42">
      <c r="B135" s="51" t="s">
        <v>178</v>
      </c>
      <c r="C135" s="96">
        <v>494393.35734079999</v>
      </c>
      <c r="D135" s="97"/>
      <c r="E135" s="83">
        <v>10</v>
      </c>
      <c r="F135" s="54">
        <v>4943934</v>
      </c>
      <c r="G135" s="70"/>
      <c r="I135" s="51" t="s">
        <v>178</v>
      </c>
      <c r="J135" s="96">
        <v>494393.35734079999</v>
      </c>
      <c r="K135" s="97"/>
      <c r="L135" s="83">
        <v>10</v>
      </c>
      <c r="M135" s="54">
        <v>4943934</v>
      </c>
      <c r="N135" s="70"/>
      <c r="P135" s="51" t="s">
        <v>178</v>
      </c>
      <c r="Q135" s="96">
        <v>494393.35734079999</v>
      </c>
      <c r="R135" s="97"/>
      <c r="S135" s="83">
        <v>10</v>
      </c>
      <c r="T135" s="54">
        <v>4943934</v>
      </c>
      <c r="U135" s="70"/>
      <c r="W135" s="51" t="s">
        <v>178</v>
      </c>
      <c r="X135" s="96">
        <v>494393.35734079999</v>
      </c>
      <c r="Y135" s="97"/>
      <c r="Z135" s="83">
        <v>10</v>
      </c>
      <c r="AA135" s="54">
        <f t="shared" si="9"/>
        <v>4943934</v>
      </c>
      <c r="AB135" s="70"/>
      <c r="AD135" s="51" t="s">
        <v>178</v>
      </c>
      <c r="AE135" s="82">
        <v>665514.70799999998</v>
      </c>
      <c r="AF135" s="71"/>
      <c r="AG135" s="83">
        <v>10</v>
      </c>
      <c r="AH135" s="54">
        <f t="shared" si="10"/>
        <v>6655147</v>
      </c>
      <c r="AI135" s="70"/>
      <c r="AK135" s="51" t="s">
        <v>178</v>
      </c>
      <c r="AL135" s="82">
        <v>665514.70799999998</v>
      </c>
      <c r="AM135" s="71"/>
      <c r="AN135" s="83">
        <v>10</v>
      </c>
      <c r="AO135" s="54">
        <f t="shared" si="11"/>
        <v>6655147</v>
      </c>
      <c r="AP135" s="70"/>
    </row>
    <row r="136" spans="2:42">
      <c r="B136" s="51" t="s">
        <v>179</v>
      </c>
      <c r="C136" s="96">
        <v>354682.2380605333</v>
      </c>
      <c r="D136" s="97"/>
      <c r="E136" s="83">
        <v>10</v>
      </c>
      <c r="F136" s="54">
        <v>3546822</v>
      </c>
      <c r="G136" s="70"/>
      <c r="I136" s="51" t="s">
        <v>179</v>
      </c>
      <c r="J136" s="96">
        <v>354682.2380605333</v>
      </c>
      <c r="K136" s="97"/>
      <c r="L136" s="83">
        <v>10</v>
      </c>
      <c r="M136" s="54">
        <v>3546822</v>
      </c>
      <c r="N136" s="70"/>
      <c r="P136" s="51" t="s">
        <v>179</v>
      </c>
      <c r="Q136" s="96">
        <v>354682.2380605333</v>
      </c>
      <c r="R136" s="97"/>
      <c r="S136" s="83">
        <v>10</v>
      </c>
      <c r="T136" s="54">
        <v>3546822</v>
      </c>
      <c r="U136" s="70"/>
      <c r="W136" s="51" t="s">
        <v>179</v>
      </c>
      <c r="X136" s="96">
        <v>354682.2380605333</v>
      </c>
      <c r="Y136" s="97"/>
      <c r="Z136" s="83">
        <v>10</v>
      </c>
      <c r="AA136" s="54">
        <f t="shared" si="9"/>
        <v>3546822</v>
      </c>
      <c r="AB136" s="70"/>
      <c r="AD136" s="51" t="s">
        <v>179</v>
      </c>
      <c r="AE136" s="82">
        <v>469811.57183333335</v>
      </c>
      <c r="AF136" s="71"/>
      <c r="AG136" s="83">
        <v>10</v>
      </c>
      <c r="AH136" s="54">
        <f t="shared" si="10"/>
        <v>4698116</v>
      </c>
      <c r="AI136" s="70"/>
      <c r="AK136" s="51" t="s">
        <v>179</v>
      </c>
      <c r="AL136" s="82">
        <v>469811.57183333335</v>
      </c>
      <c r="AM136" s="71"/>
      <c r="AN136" s="83">
        <v>10</v>
      </c>
      <c r="AO136" s="54">
        <f t="shared" si="11"/>
        <v>4698116</v>
      </c>
      <c r="AP136" s="70"/>
    </row>
    <row r="137" spans="2:42">
      <c r="B137" s="51" t="s">
        <v>180</v>
      </c>
      <c r="C137" s="96">
        <v>145115.55939013333</v>
      </c>
      <c r="D137" s="97"/>
      <c r="E137" s="83">
        <v>10</v>
      </c>
      <c r="F137" s="54">
        <v>1451156</v>
      </c>
      <c r="G137" s="70"/>
      <c r="I137" s="51" t="s">
        <v>180</v>
      </c>
      <c r="J137" s="96">
        <v>145115.55939013333</v>
      </c>
      <c r="K137" s="97"/>
      <c r="L137" s="83">
        <v>10</v>
      </c>
      <c r="M137" s="54">
        <v>1451156</v>
      </c>
      <c r="N137" s="70"/>
      <c r="P137" s="51" t="s">
        <v>180</v>
      </c>
      <c r="Q137" s="96">
        <v>145115.55939013333</v>
      </c>
      <c r="R137" s="97"/>
      <c r="S137" s="83">
        <v>10</v>
      </c>
      <c r="T137" s="54">
        <v>1451156</v>
      </c>
      <c r="U137" s="70"/>
      <c r="W137" s="51" t="s">
        <v>180</v>
      </c>
      <c r="X137" s="96">
        <v>145115.55939013333</v>
      </c>
      <c r="Y137" s="97"/>
      <c r="Z137" s="83">
        <v>20</v>
      </c>
      <c r="AA137" s="54">
        <f t="shared" si="9"/>
        <v>2902311</v>
      </c>
      <c r="AB137" s="70"/>
      <c r="AD137" s="51" t="s">
        <v>180</v>
      </c>
      <c r="AE137" s="82">
        <v>176256.86783333335</v>
      </c>
      <c r="AF137" s="71"/>
      <c r="AG137" s="83">
        <v>20</v>
      </c>
      <c r="AH137" s="54">
        <f t="shared" si="10"/>
        <v>3525137</v>
      </c>
      <c r="AI137" s="70"/>
      <c r="AK137" s="51" t="s">
        <v>180</v>
      </c>
      <c r="AL137" s="82">
        <v>176256.86783333335</v>
      </c>
      <c r="AM137" s="71"/>
      <c r="AN137" s="83">
        <v>10</v>
      </c>
      <c r="AO137" s="54">
        <f t="shared" si="11"/>
        <v>1762569</v>
      </c>
      <c r="AP137" s="70"/>
    </row>
    <row r="138" spans="2:42">
      <c r="B138" s="51" t="s">
        <v>181</v>
      </c>
      <c r="C138" s="96">
        <v>1053237.8339618668</v>
      </c>
      <c r="D138" s="97"/>
      <c r="E138" s="83">
        <v>5</v>
      </c>
      <c r="F138" s="54">
        <v>5266189</v>
      </c>
      <c r="G138" s="70"/>
      <c r="I138" s="51" t="s">
        <v>181</v>
      </c>
      <c r="J138" s="96">
        <v>1053237.8339618668</v>
      </c>
      <c r="K138" s="97"/>
      <c r="L138" s="83">
        <v>5</v>
      </c>
      <c r="M138" s="54">
        <v>5266189</v>
      </c>
      <c r="N138" s="70"/>
      <c r="P138" s="51" t="s">
        <v>181</v>
      </c>
      <c r="Q138" s="96">
        <v>1053237.8339618668</v>
      </c>
      <c r="R138" s="97"/>
      <c r="S138" s="83">
        <v>5</v>
      </c>
      <c r="T138" s="54">
        <v>5266189</v>
      </c>
      <c r="U138" s="70"/>
      <c r="W138" s="51" t="s">
        <v>181</v>
      </c>
      <c r="X138" s="96">
        <v>1053237.8339618668</v>
      </c>
      <c r="Y138" s="97"/>
      <c r="Z138" s="83">
        <v>20</v>
      </c>
      <c r="AA138" s="54">
        <f t="shared" si="9"/>
        <v>21064757</v>
      </c>
      <c r="AB138" s="70"/>
      <c r="AD138" s="51" t="s">
        <v>181</v>
      </c>
      <c r="AE138" s="82">
        <v>1448327.2521666668</v>
      </c>
      <c r="AF138" s="71"/>
      <c r="AG138" s="83">
        <v>20</v>
      </c>
      <c r="AH138" s="54">
        <f t="shared" si="10"/>
        <v>28966545</v>
      </c>
      <c r="AI138" s="70"/>
      <c r="AK138" s="51" t="s">
        <v>181</v>
      </c>
      <c r="AL138" s="82">
        <v>1448327.2521666668</v>
      </c>
      <c r="AM138" s="71"/>
      <c r="AN138" s="83">
        <v>10</v>
      </c>
      <c r="AO138" s="54">
        <f t="shared" si="11"/>
        <v>14483273</v>
      </c>
      <c r="AP138" s="70"/>
    </row>
    <row r="139" spans="2:42">
      <c r="B139" s="51" t="s">
        <v>182</v>
      </c>
      <c r="C139" s="96">
        <v>424537.79795066669</v>
      </c>
      <c r="D139" s="97"/>
      <c r="E139" s="83">
        <v>5</v>
      </c>
      <c r="F139" s="54">
        <v>2122689</v>
      </c>
      <c r="G139" s="70"/>
      <c r="I139" s="51" t="s">
        <v>182</v>
      </c>
      <c r="J139" s="96">
        <v>424537.79795066669</v>
      </c>
      <c r="K139" s="97"/>
      <c r="L139" s="83">
        <v>5</v>
      </c>
      <c r="M139" s="54">
        <v>2122689</v>
      </c>
      <c r="N139" s="70"/>
      <c r="P139" s="51" t="s">
        <v>182</v>
      </c>
      <c r="Q139" s="96">
        <v>424537.79795066669</v>
      </c>
      <c r="R139" s="97"/>
      <c r="S139" s="83">
        <v>5</v>
      </c>
      <c r="T139" s="54">
        <v>2122689</v>
      </c>
      <c r="U139" s="70"/>
      <c r="W139" s="51" t="s">
        <v>182</v>
      </c>
      <c r="X139" s="96">
        <v>424537.79795066669</v>
      </c>
      <c r="Y139" s="97"/>
      <c r="Z139" s="83">
        <v>10</v>
      </c>
      <c r="AA139" s="54">
        <f t="shared" si="9"/>
        <v>4245378</v>
      </c>
      <c r="AB139" s="70"/>
      <c r="AD139" s="51" t="s">
        <v>182</v>
      </c>
      <c r="AE139" s="82">
        <v>567663.14016666659</v>
      </c>
      <c r="AF139" s="71"/>
      <c r="AG139" s="83">
        <v>10</v>
      </c>
      <c r="AH139" s="54">
        <f t="shared" si="10"/>
        <v>5676631</v>
      </c>
      <c r="AI139" s="70"/>
      <c r="AK139" s="51" t="s">
        <v>182</v>
      </c>
      <c r="AL139" s="82">
        <v>567663.14016666659</v>
      </c>
      <c r="AM139" s="71"/>
      <c r="AN139" s="83">
        <v>10</v>
      </c>
      <c r="AO139" s="54">
        <f t="shared" si="11"/>
        <v>5676631</v>
      </c>
      <c r="AP139" s="70"/>
    </row>
    <row r="140" spans="2:42">
      <c r="B140" s="51" t="s">
        <v>183</v>
      </c>
      <c r="C140" s="96">
        <v>424537.79795066669</v>
      </c>
      <c r="D140" s="97"/>
      <c r="E140" s="83">
        <v>5</v>
      </c>
      <c r="F140" s="54">
        <v>2122689</v>
      </c>
      <c r="G140" s="70"/>
      <c r="I140" s="51" t="s">
        <v>183</v>
      </c>
      <c r="J140" s="96">
        <v>424537.79795066669</v>
      </c>
      <c r="K140" s="97"/>
      <c r="L140" s="83">
        <v>5</v>
      </c>
      <c r="M140" s="54">
        <v>2122689</v>
      </c>
      <c r="N140" s="70"/>
      <c r="P140" s="51" t="s">
        <v>183</v>
      </c>
      <c r="Q140" s="96">
        <v>424537.79795066669</v>
      </c>
      <c r="R140" s="97"/>
      <c r="S140" s="83">
        <v>5</v>
      </c>
      <c r="T140" s="54">
        <v>2122689</v>
      </c>
      <c r="U140" s="70"/>
      <c r="W140" s="51" t="s">
        <v>183</v>
      </c>
      <c r="X140" s="96">
        <v>424537.79795066669</v>
      </c>
      <c r="Y140" s="97"/>
      <c r="Z140" s="83">
        <v>5</v>
      </c>
      <c r="AA140" s="54">
        <f t="shared" si="9"/>
        <v>2122689</v>
      </c>
      <c r="AB140" s="70"/>
      <c r="AD140" s="51" t="s">
        <v>183</v>
      </c>
      <c r="AE140" s="82">
        <v>567663.14016666659</v>
      </c>
      <c r="AF140" s="71"/>
      <c r="AG140" s="83">
        <v>5</v>
      </c>
      <c r="AH140" s="54">
        <f t="shared" si="10"/>
        <v>2838316</v>
      </c>
      <c r="AI140" s="70"/>
      <c r="AK140" s="51" t="s">
        <v>183</v>
      </c>
      <c r="AL140" s="82">
        <v>567663.14016666659</v>
      </c>
      <c r="AM140" s="71"/>
      <c r="AN140" s="83">
        <v>5</v>
      </c>
      <c r="AO140" s="54">
        <f t="shared" si="11"/>
        <v>2838316</v>
      </c>
      <c r="AP140" s="70"/>
    </row>
    <row r="141" spans="2:42">
      <c r="B141" s="78" t="s">
        <v>184</v>
      </c>
      <c r="C141" s="96">
        <v>494393.35734079999</v>
      </c>
      <c r="D141" s="79"/>
      <c r="E141" s="98">
        <v>2</v>
      </c>
      <c r="F141" s="54">
        <v>988787</v>
      </c>
      <c r="G141" s="70"/>
      <c r="I141" s="78" t="s">
        <v>184</v>
      </c>
      <c r="J141" s="96">
        <v>494393.35734079999</v>
      </c>
      <c r="K141" s="79"/>
      <c r="L141" s="98">
        <v>2</v>
      </c>
      <c r="M141" s="54">
        <v>988787</v>
      </c>
      <c r="N141" s="70"/>
      <c r="P141" s="78" t="s">
        <v>184</v>
      </c>
      <c r="Q141" s="96">
        <v>494393.35734079999</v>
      </c>
      <c r="R141" s="79"/>
      <c r="S141" s="98">
        <v>2</v>
      </c>
      <c r="T141" s="54">
        <v>988787</v>
      </c>
      <c r="U141" s="70"/>
      <c r="W141" s="78" t="s">
        <v>184</v>
      </c>
      <c r="X141" s="96">
        <v>494393.35734079999</v>
      </c>
      <c r="Y141" s="79"/>
      <c r="Z141" s="98">
        <v>2</v>
      </c>
      <c r="AA141" s="54">
        <f t="shared" si="9"/>
        <v>988787</v>
      </c>
      <c r="AB141" s="70"/>
      <c r="AD141" s="78" t="s">
        <v>184</v>
      </c>
      <c r="AE141" s="82">
        <v>665514.70799999998</v>
      </c>
      <c r="AF141" s="79"/>
      <c r="AG141" s="98">
        <v>2</v>
      </c>
      <c r="AH141" s="54">
        <f t="shared" si="10"/>
        <v>1331029</v>
      </c>
      <c r="AI141" s="70"/>
      <c r="AK141" s="78" t="s">
        <v>184</v>
      </c>
      <c r="AL141" s="82">
        <v>665514.70799999998</v>
      </c>
      <c r="AM141" s="79"/>
      <c r="AN141" s="84">
        <v>2</v>
      </c>
      <c r="AO141" s="54">
        <f t="shared" si="11"/>
        <v>1331029</v>
      </c>
      <c r="AP141" s="70"/>
    </row>
    <row r="142" spans="2:42">
      <c r="B142" s="85"/>
      <c r="C142" s="82" t="s">
        <v>49</v>
      </c>
      <c r="D142" s="71"/>
      <c r="E142" s="86"/>
      <c r="F142" s="54">
        <v>0</v>
      </c>
      <c r="G142" s="70"/>
      <c r="I142" s="85"/>
      <c r="J142" s="82" t="s">
        <v>49</v>
      </c>
      <c r="K142" s="71"/>
      <c r="L142" s="86"/>
      <c r="M142" s="54">
        <v>0</v>
      </c>
      <c r="N142" s="70"/>
      <c r="P142" s="85"/>
      <c r="Q142" s="82" t="s">
        <v>49</v>
      </c>
      <c r="R142" s="71"/>
      <c r="S142" s="86"/>
      <c r="T142" s="54">
        <v>0</v>
      </c>
      <c r="U142" s="70"/>
      <c r="W142" s="85"/>
      <c r="X142" s="82" t="s">
        <v>49</v>
      </c>
      <c r="Y142" s="71"/>
      <c r="Z142" s="86"/>
      <c r="AA142" s="54">
        <f t="shared" si="9"/>
        <v>0</v>
      </c>
      <c r="AB142" s="70"/>
      <c r="AD142" s="85"/>
      <c r="AE142" s="82" t="s">
        <v>49</v>
      </c>
      <c r="AF142" s="71"/>
      <c r="AG142" s="86"/>
      <c r="AH142" s="54">
        <f t="shared" si="10"/>
        <v>0</v>
      </c>
      <c r="AI142" s="70"/>
      <c r="AK142" s="85"/>
      <c r="AL142" s="82" t="s">
        <v>49</v>
      </c>
      <c r="AM142" s="71"/>
      <c r="AN142" s="86"/>
      <c r="AO142" s="54">
        <f t="shared" si="11"/>
        <v>0</v>
      </c>
      <c r="AP142" s="70"/>
    </row>
    <row r="143" spans="2:42">
      <c r="B143" s="56"/>
      <c r="C143" s="87" t="s">
        <v>49</v>
      </c>
      <c r="D143" s="58"/>
      <c r="E143" s="88"/>
      <c r="F143" s="73">
        <v>0</v>
      </c>
      <c r="G143" s="59"/>
      <c r="I143" s="56"/>
      <c r="J143" s="87" t="s">
        <v>49</v>
      </c>
      <c r="K143" s="58"/>
      <c r="L143" s="88"/>
      <c r="M143" s="73">
        <v>0</v>
      </c>
      <c r="N143" s="59"/>
      <c r="P143" s="56"/>
      <c r="Q143" s="87" t="s">
        <v>49</v>
      </c>
      <c r="R143" s="58"/>
      <c r="S143" s="88"/>
      <c r="T143" s="73">
        <v>0</v>
      </c>
      <c r="U143" s="59"/>
      <c r="W143" s="56"/>
      <c r="X143" s="87" t="s">
        <v>49</v>
      </c>
      <c r="Y143" s="58"/>
      <c r="Z143" s="88"/>
      <c r="AA143" s="73">
        <f t="shared" si="9"/>
        <v>0</v>
      </c>
      <c r="AB143" s="59"/>
      <c r="AD143" s="56"/>
      <c r="AE143" s="87" t="s">
        <v>49</v>
      </c>
      <c r="AF143" s="58"/>
      <c r="AG143" s="88"/>
      <c r="AH143" s="73">
        <f t="shared" si="10"/>
        <v>0</v>
      </c>
      <c r="AI143" s="59"/>
      <c r="AK143" s="56"/>
      <c r="AL143" s="87" t="s">
        <v>49</v>
      </c>
      <c r="AM143" s="58"/>
      <c r="AN143" s="88"/>
      <c r="AO143" s="73">
        <f t="shared" si="11"/>
        <v>0</v>
      </c>
      <c r="AP143" s="59"/>
    </row>
    <row r="144" spans="2:42" ht="13" thickBot="1">
      <c r="B144" s="74" t="s">
        <v>185</v>
      </c>
      <c r="C144" s="76"/>
      <c r="D144" s="76"/>
      <c r="E144" s="76"/>
      <c r="F144" s="77"/>
      <c r="G144" s="64">
        <v>23989088</v>
      </c>
      <c r="I144" s="74" t="s">
        <v>185</v>
      </c>
      <c r="J144" s="76"/>
      <c r="K144" s="76"/>
      <c r="L144" s="76"/>
      <c r="M144" s="77"/>
      <c r="N144" s="64">
        <v>23989088</v>
      </c>
      <c r="P144" s="74" t="s">
        <v>185</v>
      </c>
      <c r="Q144" s="76"/>
      <c r="R144" s="76"/>
      <c r="S144" s="76"/>
      <c r="T144" s="77"/>
      <c r="U144" s="64">
        <v>23989088</v>
      </c>
      <c r="W144" s="74" t="s">
        <v>185</v>
      </c>
      <c r="X144" s="76"/>
      <c r="Y144" s="76"/>
      <c r="Z144" s="76"/>
      <c r="AA144" s="77"/>
      <c r="AB144" s="64">
        <f>SUM(AA134:AA143)</f>
        <v>43361500</v>
      </c>
      <c r="AD144" s="74" t="s">
        <v>185</v>
      </c>
      <c r="AE144" s="76"/>
      <c r="AF144" s="76"/>
      <c r="AG144" s="76"/>
      <c r="AH144" s="77"/>
      <c r="AI144" s="64">
        <f>SUM(AH134:AH143)</f>
        <v>58389037</v>
      </c>
      <c r="AK144" s="74" t="s">
        <v>185</v>
      </c>
      <c r="AL144" s="76"/>
      <c r="AM144" s="76"/>
      <c r="AN144" s="76"/>
      <c r="AO144" s="77"/>
      <c r="AP144" s="64">
        <f>SUM(AO134:AO143)</f>
        <v>42143197</v>
      </c>
    </row>
    <row r="145" spans="2:42" ht="13" thickBot="1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81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</row>
    <row r="146" spans="2:42" ht="13" thickBot="1">
      <c r="B146" s="65"/>
      <c r="C146" s="80"/>
      <c r="D146" s="89" t="s">
        <v>186</v>
      </c>
      <c r="E146" s="40"/>
      <c r="F146" s="41"/>
      <c r="G146" s="90">
        <v>147736547</v>
      </c>
      <c r="I146" s="65"/>
      <c r="J146" s="80"/>
      <c r="K146" s="89" t="s">
        <v>186</v>
      </c>
      <c r="L146" s="40"/>
      <c r="M146" s="41"/>
      <c r="N146" s="90">
        <v>147736547</v>
      </c>
      <c r="P146" s="65"/>
      <c r="Q146" s="80"/>
      <c r="R146" s="89" t="s">
        <v>186</v>
      </c>
      <c r="S146" s="40"/>
      <c r="T146" s="41"/>
      <c r="U146" s="90">
        <v>147736547</v>
      </c>
      <c r="W146" s="65"/>
      <c r="X146" s="80"/>
      <c r="Y146" s="89" t="s">
        <v>186</v>
      </c>
      <c r="Z146" s="40"/>
      <c r="AA146" s="41"/>
      <c r="AB146" s="90">
        <f>AB100+AB114+AB130+AB144</f>
        <v>167110447</v>
      </c>
      <c r="AD146" s="65"/>
      <c r="AE146" s="80"/>
      <c r="AF146" s="89" t="s">
        <v>186</v>
      </c>
      <c r="AG146" s="40"/>
      <c r="AH146" s="41"/>
      <c r="AI146" s="90">
        <f>AI100+AI114+AI130+AI144</f>
        <v>182137984</v>
      </c>
      <c r="AK146" s="65"/>
      <c r="AL146" s="80"/>
      <c r="AM146" s="89" t="s">
        <v>186</v>
      </c>
      <c r="AN146" s="40"/>
      <c r="AO146" s="41"/>
      <c r="AP146" s="90">
        <f>AP100+AP114+AP130+AP144</f>
        <v>362105137</v>
      </c>
    </row>
    <row r="148" spans="2:42">
      <c r="F148" s="2" t="str">
        <f>+ERPC_DETALLE_COMPARATIVO_2021VF!$D$3</f>
        <v>Administración</v>
      </c>
      <c r="G148" s="139">
        <f>+G146*A</f>
        <v>14773654.700000001</v>
      </c>
      <c r="M148" s="2" t="str">
        <f>+ERPC_DETALLE_COMPARATIVO_2021VF!$D$3</f>
        <v>Administración</v>
      </c>
      <c r="N148" s="139">
        <f>+N146*A</f>
        <v>14773654.700000001</v>
      </c>
      <c r="T148" s="2" t="str">
        <f>+ERPC_DETALLE_COMPARATIVO_2021VF!$D$3</f>
        <v>Administración</v>
      </c>
      <c r="U148" s="139">
        <f>+U146*A</f>
        <v>14773654.700000001</v>
      </c>
      <c r="AA148" s="2" t="str">
        <f>+ERPC_DETALLE_COMPARATIVO_2021VF!$D$3</f>
        <v>Administración</v>
      </c>
      <c r="AB148" s="139">
        <f>+AB146*A</f>
        <v>16711044.700000001</v>
      </c>
      <c r="AH148" s="2" t="str">
        <f>+ERPC_DETALLE_COMPARATIVO_2021VF!$D$3</f>
        <v>Administración</v>
      </c>
      <c r="AI148" s="139">
        <f>+AI146*A</f>
        <v>18213798.400000002</v>
      </c>
      <c r="AO148" s="2" t="str">
        <f>+ERPC_DETALLE_COMPARATIVO_2021VF!$D$3</f>
        <v>Administración</v>
      </c>
      <c r="AP148" s="139">
        <f>+AP146*A</f>
        <v>36210513.700000003</v>
      </c>
    </row>
    <row r="149" spans="2:42">
      <c r="F149" s="2" t="str">
        <f>+ERPC_DETALLE_COMPARATIVO_2021VF!$D$4</f>
        <v>Imprevistos</v>
      </c>
      <c r="G149" s="139">
        <f>+G146*I</f>
        <v>7386827.3500000006</v>
      </c>
      <c r="M149" s="2" t="str">
        <f>+ERPC_DETALLE_COMPARATIVO_2021VF!$D$4</f>
        <v>Imprevistos</v>
      </c>
      <c r="N149" s="139">
        <f>+N146*I</f>
        <v>7386827.3500000006</v>
      </c>
      <c r="T149" s="2" t="str">
        <f>+ERPC_DETALLE_COMPARATIVO_2021VF!$D$4</f>
        <v>Imprevistos</v>
      </c>
      <c r="U149" s="139">
        <f>+U146*I</f>
        <v>7386827.3500000006</v>
      </c>
      <c r="AA149" s="2" t="str">
        <f>+ERPC_DETALLE_COMPARATIVO_2021VF!$D$4</f>
        <v>Imprevistos</v>
      </c>
      <c r="AB149" s="139">
        <f>+AB146*I</f>
        <v>8355522.3500000006</v>
      </c>
      <c r="AH149" s="2" t="str">
        <f>+ERPC_DETALLE_COMPARATIVO_2021VF!$D$4</f>
        <v>Imprevistos</v>
      </c>
      <c r="AI149" s="139">
        <f>+AI146*I</f>
        <v>9106899.2000000011</v>
      </c>
      <c r="AO149" s="2" t="str">
        <f>+ERPC_DETALLE_COMPARATIVO_2021VF!$D$4</f>
        <v>Imprevistos</v>
      </c>
      <c r="AP149" s="139">
        <f>+AP146*I</f>
        <v>18105256.850000001</v>
      </c>
    </row>
    <row r="150" spans="2:42">
      <c r="F150" s="2" t="str">
        <f>+ERPC_DETALLE_COMPARATIVO_2021VF!$D$5</f>
        <v>Utilidad</v>
      </c>
      <c r="G150" s="139">
        <f>+G146*U</f>
        <v>7386827.3500000006</v>
      </c>
      <c r="M150" s="2" t="str">
        <f>+ERPC_DETALLE_COMPARATIVO_2021VF!$D$5</f>
        <v>Utilidad</v>
      </c>
      <c r="N150" s="139">
        <f>+N146*U</f>
        <v>7386827.3500000006</v>
      </c>
      <c r="T150" s="2" t="str">
        <f>+ERPC_DETALLE_COMPARATIVO_2021VF!$D$5</f>
        <v>Utilidad</v>
      </c>
      <c r="U150" s="139">
        <f>+U146*U</f>
        <v>7386827.3500000006</v>
      </c>
      <c r="AA150" s="2" t="str">
        <f>+ERPC_DETALLE_COMPARATIVO_2021VF!$D$5</f>
        <v>Utilidad</v>
      </c>
      <c r="AB150" s="139">
        <f>+AB146*U</f>
        <v>8355522.3500000006</v>
      </c>
      <c r="AH150" s="2" t="str">
        <f>+ERPC_DETALLE_COMPARATIVO_2021VF!$D$5</f>
        <v>Utilidad</v>
      </c>
      <c r="AI150" s="139">
        <f>+AI146*U</f>
        <v>9106899.2000000011</v>
      </c>
      <c r="AO150" s="2" t="str">
        <f>+ERPC_DETALLE_COMPARATIVO_2021VF!$D$5</f>
        <v>Utilidad</v>
      </c>
      <c r="AP150" s="139">
        <f>+AP146*U</f>
        <v>18105256.850000001</v>
      </c>
    </row>
    <row r="151" spans="2:42" ht="13">
      <c r="F151" s="140" t="s">
        <v>187</v>
      </c>
      <c r="G151" s="141">
        <f>SUM(G148:G150)</f>
        <v>29547309.400000002</v>
      </c>
      <c r="M151" s="140" t="s">
        <v>187</v>
      </c>
      <c r="N151" s="141">
        <f>SUM(N148:N150)</f>
        <v>29547309.400000002</v>
      </c>
      <c r="T151" s="140" t="s">
        <v>187</v>
      </c>
      <c r="U151" s="141">
        <f>SUM(U148:U150)</f>
        <v>29547309.400000002</v>
      </c>
      <c r="AA151" s="140" t="s">
        <v>187</v>
      </c>
      <c r="AB151" s="141">
        <f>SUM(AB148:AB150)</f>
        <v>33422089.400000002</v>
      </c>
      <c r="AH151" s="140" t="s">
        <v>187</v>
      </c>
      <c r="AI151" s="141">
        <f>SUM(AI148:AI150)</f>
        <v>36427596.800000004</v>
      </c>
      <c r="AO151" s="140" t="s">
        <v>187</v>
      </c>
      <c r="AP151" s="141">
        <f>SUM(AP148:AP150)</f>
        <v>72421027.400000006</v>
      </c>
    </row>
  </sheetData>
  <mergeCells count="6">
    <mergeCell ref="AK2:AO2"/>
    <mergeCell ref="B2:F2"/>
    <mergeCell ref="I2:M2"/>
    <mergeCell ref="P2:T2"/>
    <mergeCell ref="W2:AA2"/>
    <mergeCell ref="AD2:A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7D7D-0623-8241-964E-FDF9058F2F2C}">
  <dimension ref="B1:AP151"/>
  <sheetViews>
    <sheetView showGridLines="0" workbookViewId="0">
      <selection activeCell="CH146" sqref="CH146"/>
    </sheetView>
  </sheetViews>
  <sheetFormatPr baseColWidth="10" defaultColWidth="11.453125" defaultRowHeight="12.5"/>
  <cols>
    <col min="2" max="2" width="28.453125" bestFit="1" customWidth="1"/>
    <col min="7" max="7" width="12.81640625" bestFit="1" customWidth="1"/>
    <col min="9" max="9" width="28.453125" bestFit="1" customWidth="1"/>
    <col min="12" max="12" width="11.36328125" bestFit="1" customWidth="1"/>
    <col min="13" max="13" width="11.1796875" bestFit="1" customWidth="1"/>
    <col min="14" max="14" width="12.81640625" bestFit="1" customWidth="1"/>
    <col min="16" max="16" width="41.453125" bestFit="1" customWidth="1"/>
    <col min="19" max="19" width="11.36328125" bestFit="1" customWidth="1"/>
    <col min="20" max="20" width="11.1796875" bestFit="1" customWidth="1"/>
    <col min="21" max="21" width="12.81640625" bestFit="1" customWidth="1"/>
    <col min="23" max="23" width="41.453125" bestFit="1" customWidth="1"/>
    <col min="26" max="26" width="11.36328125" bestFit="1" customWidth="1"/>
    <col min="27" max="27" width="11.1796875" bestFit="1" customWidth="1"/>
    <col min="28" max="28" width="12.81640625" bestFit="1" customWidth="1"/>
    <col min="30" max="30" width="41.453125" bestFit="1" customWidth="1"/>
    <col min="31" max="31" width="12.36328125" bestFit="1" customWidth="1"/>
    <col min="33" max="34" width="11.36328125" bestFit="1" customWidth="1"/>
    <col min="35" max="35" width="12.81640625" bestFit="1" customWidth="1"/>
    <col min="37" max="37" width="41.453125" bestFit="1" customWidth="1"/>
    <col min="38" max="38" width="12.36328125" bestFit="1" customWidth="1"/>
    <col min="40" max="40" width="11.36328125" bestFit="1" customWidth="1"/>
    <col min="41" max="41" width="11.1796875" bestFit="1" customWidth="1"/>
    <col min="42" max="42" width="12.81640625" bestFit="1" customWidth="1"/>
  </cols>
  <sheetData>
    <row r="1" spans="2:42">
      <c r="F1" t="str">
        <f>+'SKID ODORIZACIÓN'!F1</f>
        <v>&lt;1MMPCD</v>
      </c>
      <c r="M1" t="str">
        <f>+'SKID FILTRACION'!M1</f>
        <v>1-3 MMPCD</v>
      </c>
      <c r="T1" t="str">
        <f>+'SKID FILTRACION'!T1</f>
        <v>3-5 MMPCD</v>
      </c>
      <c r="AA1" s="2" t="s">
        <v>15</v>
      </c>
      <c r="AH1" t="str">
        <f>+'SKID FILTRACION'!AH1</f>
        <v>15-50 MMPCD</v>
      </c>
      <c r="AO1" t="str">
        <f>+'SKID FILTRACION'!AO1</f>
        <v>50-100 MMPCD</v>
      </c>
    </row>
    <row r="2" spans="2:42" ht="16" thickBot="1">
      <c r="B2" s="244" t="s">
        <v>65</v>
      </c>
      <c r="C2" s="244"/>
      <c r="D2" s="244"/>
      <c r="E2" s="244"/>
      <c r="F2" s="244"/>
      <c r="G2" s="38"/>
      <c r="I2" s="244" t="s">
        <v>65</v>
      </c>
      <c r="J2" s="244"/>
      <c r="K2" s="244"/>
      <c r="L2" s="244"/>
      <c r="M2" s="244"/>
      <c r="N2" s="38"/>
      <c r="P2" s="244" t="s">
        <v>65</v>
      </c>
      <c r="Q2" s="244"/>
      <c r="R2" s="244"/>
      <c r="S2" s="244"/>
      <c r="T2" s="244"/>
      <c r="U2" s="38"/>
      <c r="W2" s="244" t="s">
        <v>65</v>
      </c>
      <c r="X2" s="244"/>
      <c r="Y2" s="244"/>
      <c r="Z2" s="244"/>
      <c r="AA2" s="244"/>
      <c r="AB2" s="38"/>
      <c r="AD2" s="244" t="s">
        <v>65</v>
      </c>
      <c r="AE2" s="244"/>
      <c r="AF2" s="244"/>
      <c r="AG2" s="244"/>
      <c r="AH2" s="244"/>
      <c r="AI2" s="38"/>
      <c r="AK2" s="244" t="s">
        <v>65</v>
      </c>
      <c r="AL2" s="244"/>
      <c r="AM2" s="244"/>
      <c r="AN2" s="244"/>
      <c r="AO2" s="244"/>
      <c r="AP2" s="38"/>
    </row>
    <row r="3" spans="2:42" ht="13" thickBot="1">
      <c r="B3" s="39" t="s">
        <v>66</v>
      </c>
      <c r="C3" s="40" t="s">
        <v>327</v>
      </c>
      <c r="D3" s="40"/>
      <c r="E3" s="41"/>
      <c r="F3" s="40" t="s">
        <v>68</v>
      </c>
      <c r="G3" s="42"/>
      <c r="I3" s="39" t="s">
        <v>66</v>
      </c>
      <c r="J3" s="40" t="s">
        <v>327</v>
      </c>
      <c r="K3" s="40"/>
      <c r="L3" s="41"/>
      <c r="M3" s="40" t="s">
        <v>68</v>
      </c>
      <c r="N3" s="42"/>
      <c r="P3" s="39" t="s">
        <v>66</v>
      </c>
      <c r="Q3" s="40" t="s">
        <v>327</v>
      </c>
      <c r="R3" s="40"/>
      <c r="S3" s="41"/>
      <c r="T3" s="40" t="s">
        <v>68</v>
      </c>
      <c r="U3" s="42"/>
      <c r="W3" s="39" t="s">
        <v>66</v>
      </c>
      <c r="X3" s="40" t="s">
        <v>327</v>
      </c>
      <c r="Y3" s="40"/>
      <c r="Z3" s="41"/>
      <c r="AA3" s="40" t="s">
        <v>68</v>
      </c>
      <c r="AB3" s="42"/>
      <c r="AD3" s="39" t="s">
        <v>66</v>
      </c>
      <c r="AE3" s="40" t="s">
        <v>327</v>
      </c>
      <c r="AF3" s="40"/>
      <c r="AG3" s="41"/>
      <c r="AH3" s="40" t="s">
        <v>68</v>
      </c>
      <c r="AI3" s="42"/>
      <c r="AK3" s="39" t="s">
        <v>66</v>
      </c>
      <c r="AL3" s="40" t="s">
        <v>327</v>
      </c>
      <c r="AM3" s="40"/>
      <c r="AN3" s="41"/>
      <c r="AO3" s="40" t="s">
        <v>68</v>
      </c>
      <c r="AP3" s="42"/>
    </row>
    <row r="4" spans="2:42" ht="13" thickBot="1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</row>
    <row r="5" spans="2:42">
      <c r="B5" s="44" t="s">
        <v>69</v>
      </c>
      <c r="C5" s="45"/>
      <c r="D5" s="45"/>
      <c r="E5" s="45"/>
      <c r="F5" s="45"/>
      <c r="G5" s="46"/>
      <c r="I5" s="44" t="s">
        <v>69</v>
      </c>
      <c r="J5" s="45"/>
      <c r="K5" s="45"/>
      <c r="L5" s="45"/>
      <c r="M5" s="45"/>
      <c r="N5" s="46"/>
      <c r="P5" s="44" t="s">
        <v>69</v>
      </c>
      <c r="Q5" s="45"/>
      <c r="R5" s="45"/>
      <c r="S5" s="45"/>
      <c r="T5" s="45"/>
      <c r="U5" s="46"/>
      <c r="W5" s="44" t="s">
        <v>69</v>
      </c>
      <c r="X5" s="45"/>
      <c r="Y5" s="45"/>
      <c r="Z5" s="45"/>
      <c r="AA5" s="45"/>
      <c r="AB5" s="46"/>
      <c r="AD5" s="44" t="s">
        <v>69</v>
      </c>
      <c r="AE5" s="45"/>
      <c r="AF5" s="45"/>
      <c r="AG5" s="45"/>
      <c r="AH5" s="45"/>
      <c r="AI5" s="46"/>
      <c r="AK5" s="44" t="s">
        <v>69</v>
      </c>
      <c r="AL5" s="45"/>
      <c r="AM5" s="45"/>
      <c r="AN5" s="45"/>
      <c r="AO5" s="45"/>
      <c r="AP5" s="46"/>
    </row>
    <row r="6" spans="2:42">
      <c r="B6" s="47" t="s">
        <v>70</v>
      </c>
      <c r="C6" s="48" t="s">
        <v>71</v>
      </c>
      <c r="D6" s="49" t="s">
        <v>72</v>
      </c>
      <c r="E6" s="49" t="s">
        <v>73</v>
      </c>
      <c r="F6" s="49" t="s">
        <v>74</v>
      </c>
      <c r="G6" s="50" t="s">
        <v>75</v>
      </c>
      <c r="I6" s="47" t="s">
        <v>70</v>
      </c>
      <c r="J6" s="48" t="s">
        <v>71</v>
      </c>
      <c r="K6" s="49" t="s">
        <v>72</v>
      </c>
      <c r="L6" s="49" t="s">
        <v>73</v>
      </c>
      <c r="M6" s="49" t="s">
        <v>74</v>
      </c>
      <c r="N6" s="50" t="s">
        <v>75</v>
      </c>
      <c r="P6" s="47" t="s">
        <v>70</v>
      </c>
      <c r="Q6" s="48" t="s">
        <v>71</v>
      </c>
      <c r="R6" s="49" t="s">
        <v>72</v>
      </c>
      <c r="S6" s="49" t="s">
        <v>73</v>
      </c>
      <c r="T6" s="49" t="s">
        <v>74</v>
      </c>
      <c r="U6" s="50" t="s">
        <v>75</v>
      </c>
      <c r="W6" s="47" t="s">
        <v>70</v>
      </c>
      <c r="X6" s="48" t="s">
        <v>71</v>
      </c>
      <c r="Y6" s="49" t="s">
        <v>72</v>
      </c>
      <c r="Z6" s="49" t="s">
        <v>73</v>
      </c>
      <c r="AA6" s="49" t="s">
        <v>74</v>
      </c>
      <c r="AB6" s="50" t="s">
        <v>75</v>
      </c>
      <c r="AD6" s="47" t="s">
        <v>70</v>
      </c>
      <c r="AE6" s="48" t="s">
        <v>71</v>
      </c>
      <c r="AF6" s="49" t="s">
        <v>72</v>
      </c>
      <c r="AG6" s="49" t="s">
        <v>73</v>
      </c>
      <c r="AH6" s="49" t="s">
        <v>74</v>
      </c>
      <c r="AI6" s="50" t="s">
        <v>75</v>
      </c>
      <c r="AK6" s="47" t="s">
        <v>70</v>
      </c>
      <c r="AL6" s="48" t="s">
        <v>71</v>
      </c>
      <c r="AM6" s="49" t="s">
        <v>72</v>
      </c>
      <c r="AN6" s="49" t="s">
        <v>73</v>
      </c>
      <c r="AO6" s="49" t="s">
        <v>74</v>
      </c>
      <c r="AP6" s="50" t="s">
        <v>75</v>
      </c>
    </row>
    <row r="7" spans="2:42">
      <c r="B7" s="51" t="s">
        <v>350</v>
      </c>
      <c r="C7" s="52">
        <v>1</v>
      </c>
      <c r="D7" s="53" t="s">
        <v>110</v>
      </c>
      <c r="E7" s="54">
        <v>5712000</v>
      </c>
      <c r="F7" s="54">
        <v>5712000</v>
      </c>
      <c r="G7" s="55"/>
      <c r="I7" s="51" t="s">
        <v>350</v>
      </c>
      <c r="J7" s="52">
        <v>1</v>
      </c>
      <c r="K7" s="53" t="s">
        <v>110</v>
      </c>
      <c r="L7" s="54">
        <v>5712000</v>
      </c>
      <c r="M7" s="54">
        <v>5712000</v>
      </c>
      <c r="N7" s="55"/>
      <c r="P7" s="51" t="s">
        <v>350</v>
      </c>
      <c r="Q7" s="52">
        <v>1</v>
      </c>
      <c r="R7" s="53" t="s">
        <v>110</v>
      </c>
      <c r="S7" s="54">
        <v>5712000</v>
      </c>
      <c r="T7" s="54">
        <f t="shared" ref="T7:T99" si="0">IF(S7&lt;&gt;"",ROUND(Q7*S7,0),0)</f>
        <v>5712000</v>
      </c>
      <c r="U7" s="55"/>
      <c r="W7" s="51" t="s">
        <v>350</v>
      </c>
      <c r="X7" s="52">
        <v>1</v>
      </c>
      <c r="Y7" s="53" t="s">
        <v>110</v>
      </c>
      <c r="Z7" s="54">
        <v>5712000</v>
      </c>
      <c r="AA7" s="54">
        <f t="shared" ref="AA7:AA99" si="1">IF(Z7&lt;&gt;"",ROUND(X7*Z7,0),0)</f>
        <v>5712000</v>
      </c>
      <c r="AB7" s="55"/>
      <c r="AD7" s="51" t="s">
        <v>350</v>
      </c>
      <c r="AE7" s="52">
        <v>1</v>
      </c>
      <c r="AF7" s="53" t="s">
        <v>110</v>
      </c>
      <c r="AG7" s="54">
        <v>5712000</v>
      </c>
      <c r="AH7" s="54">
        <f t="shared" ref="AH7:AH99" si="2">IF(AG7&lt;&gt;"",ROUND(AE7*AG7,0),0)</f>
        <v>5712000</v>
      </c>
      <c r="AI7" s="55"/>
      <c r="AK7" s="51" t="s">
        <v>350</v>
      </c>
      <c r="AL7" s="52">
        <v>1</v>
      </c>
      <c r="AM7" s="53" t="s">
        <v>110</v>
      </c>
      <c r="AN7" s="54">
        <v>5712000</v>
      </c>
      <c r="AO7" s="54">
        <v>5712000</v>
      </c>
      <c r="AP7" s="55"/>
    </row>
    <row r="8" spans="2:42">
      <c r="B8" s="51" t="s">
        <v>351</v>
      </c>
      <c r="C8" s="52">
        <v>0.5</v>
      </c>
      <c r="D8" s="53" t="s">
        <v>77</v>
      </c>
      <c r="E8" s="54">
        <v>18921000</v>
      </c>
      <c r="F8" s="54">
        <v>9460500</v>
      </c>
      <c r="G8" s="55"/>
      <c r="I8" s="51" t="s">
        <v>351</v>
      </c>
      <c r="J8" s="52">
        <v>1</v>
      </c>
      <c r="K8" s="53" t="s">
        <v>77</v>
      </c>
      <c r="L8" s="54">
        <v>18921000</v>
      </c>
      <c r="M8" s="54">
        <v>18921000</v>
      </c>
      <c r="N8" s="55"/>
      <c r="P8" s="51" t="s">
        <v>351</v>
      </c>
      <c r="Q8" s="52">
        <v>2</v>
      </c>
      <c r="R8" s="53" t="s">
        <v>77</v>
      </c>
      <c r="S8" s="54">
        <v>18921000</v>
      </c>
      <c r="T8" s="54">
        <f t="shared" si="0"/>
        <v>37842000</v>
      </c>
      <c r="U8" s="55"/>
      <c r="W8" s="51" t="s">
        <v>351</v>
      </c>
      <c r="X8" s="52">
        <v>2</v>
      </c>
      <c r="Y8" s="53" t="s">
        <v>77</v>
      </c>
      <c r="Z8" s="54">
        <v>18921000</v>
      </c>
      <c r="AA8" s="54">
        <f t="shared" si="1"/>
        <v>37842000</v>
      </c>
      <c r="AB8" s="55"/>
      <c r="AD8" s="51" t="s">
        <v>351</v>
      </c>
      <c r="AE8" s="52">
        <v>2</v>
      </c>
      <c r="AF8" s="53" t="s">
        <v>77</v>
      </c>
      <c r="AG8" s="54">
        <v>18921000</v>
      </c>
      <c r="AH8" s="54">
        <f t="shared" si="2"/>
        <v>37842000</v>
      </c>
      <c r="AI8" s="55"/>
      <c r="AK8" s="51" t="s">
        <v>351</v>
      </c>
      <c r="AL8" s="52">
        <v>2</v>
      </c>
      <c r="AM8" s="53" t="s">
        <v>77</v>
      </c>
      <c r="AN8" s="54">
        <v>18921000</v>
      </c>
      <c r="AO8" s="54">
        <v>37842000</v>
      </c>
      <c r="AP8" s="55"/>
    </row>
    <row r="9" spans="2:42">
      <c r="B9" s="51"/>
      <c r="C9" s="52"/>
      <c r="D9" s="53" t="s">
        <v>49</v>
      </c>
      <c r="E9" s="54" t="s">
        <v>49</v>
      </c>
      <c r="F9" s="54">
        <v>0</v>
      </c>
      <c r="G9" s="55"/>
      <c r="I9" s="51"/>
      <c r="J9" s="52"/>
      <c r="K9" s="53" t="s">
        <v>49</v>
      </c>
      <c r="L9" s="54" t="s">
        <v>49</v>
      </c>
      <c r="M9" s="54">
        <v>0</v>
      </c>
      <c r="N9" s="55"/>
      <c r="P9" s="51"/>
      <c r="Q9" s="52"/>
      <c r="R9" s="53" t="s">
        <v>49</v>
      </c>
      <c r="S9" s="54" t="s">
        <v>49</v>
      </c>
      <c r="T9" s="54">
        <f t="shared" si="0"/>
        <v>0</v>
      </c>
      <c r="U9" s="55"/>
      <c r="W9" s="51"/>
      <c r="X9" s="52"/>
      <c r="Y9" s="53" t="s">
        <v>49</v>
      </c>
      <c r="Z9" s="54" t="s">
        <v>49</v>
      </c>
      <c r="AA9" s="54">
        <f t="shared" si="1"/>
        <v>0</v>
      </c>
      <c r="AB9" s="55"/>
      <c r="AD9" s="51"/>
      <c r="AE9" s="52"/>
      <c r="AF9" s="53" t="s">
        <v>49</v>
      </c>
      <c r="AG9" s="54" t="s">
        <v>49</v>
      </c>
      <c r="AH9" s="54">
        <f t="shared" si="2"/>
        <v>0</v>
      </c>
      <c r="AI9" s="55"/>
      <c r="AK9" s="51"/>
      <c r="AL9" s="52"/>
      <c r="AM9" s="53" t="s">
        <v>49</v>
      </c>
      <c r="AN9" s="54" t="s">
        <v>49</v>
      </c>
      <c r="AO9" s="54">
        <v>0</v>
      </c>
      <c r="AP9" s="55"/>
    </row>
    <row r="10" spans="2:42">
      <c r="B10" s="51"/>
      <c r="C10" s="52"/>
      <c r="D10" s="53" t="s">
        <v>49</v>
      </c>
      <c r="E10" s="54" t="s">
        <v>49</v>
      </c>
      <c r="F10" s="54">
        <v>0</v>
      </c>
      <c r="G10" s="55"/>
      <c r="I10" s="51"/>
      <c r="J10" s="52"/>
      <c r="K10" s="53" t="s">
        <v>49</v>
      </c>
      <c r="L10" s="54" t="s">
        <v>49</v>
      </c>
      <c r="M10" s="54">
        <v>0</v>
      </c>
      <c r="N10" s="55"/>
      <c r="P10" s="51"/>
      <c r="Q10" s="52"/>
      <c r="R10" s="53" t="s">
        <v>49</v>
      </c>
      <c r="S10" s="54" t="s">
        <v>49</v>
      </c>
      <c r="T10" s="54">
        <f t="shared" si="0"/>
        <v>0</v>
      </c>
      <c r="U10" s="55"/>
      <c r="W10" s="51"/>
      <c r="X10" s="52"/>
      <c r="Y10" s="53" t="s">
        <v>49</v>
      </c>
      <c r="Z10" s="54" t="s">
        <v>49</v>
      </c>
      <c r="AA10" s="54">
        <f t="shared" si="1"/>
        <v>0</v>
      </c>
      <c r="AB10" s="55"/>
      <c r="AD10" s="51"/>
      <c r="AE10" s="52"/>
      <c r="AF10" s="53" t="s">
        <v>49</v>
      </c>
      <c r="AG10" s="54" t="s">
        <v>49</v>
      </c>
      <c r="AH10" s="54">
        <f t="shared" si="2"/>
        <v>0</v>
      </c>
      <c r="AI10" s="55"/>
      <c r="AK10" s="51"/>
      <c r="AL10" s="52"/>
      <c r="AM10" s="53" t="s">
        <v>49</v>
      </c>
      <c r="AN10" s="54" t="s">
        <v>49</v>
      </c>
      <c r="AO10" s="54">
        <v>0</v>
      </c>
      <c r="AP10" s="55"/>
    </row>
    <row r="11" spans="2:42">
      <c r="B11" s="51"/>
      <c r="C11" s="52"/>
      <c r="D11" s="53" t="s">
        <v>49</v>
      </c>
      <c r="E11" s="54" t="s">
        <v>49</v>
      </c>
      <c r="F11" s="54">
        <v>0</v>
      </c>
      <c r="G11" s="55"/>
      <c r="I11" s="51"/>
      <c r="J11" s="52"/>
      <c r="K11" s="53" t="s">
        <v>49</v>
      </c>
      <c r="L11" s="54" t="s">
        <v>49</v>
      </c>
      <c r="M11" s="54">
        <v>0</v>
      </c>
      <c r="N11" s="55"/>
      <c r="P11" s="51"/>
      <c r="Q11" s="52"/>
      <c r="R11" s="53" t="s">
        <v>49</v>
      </c>
      <c r="S11" s="54" t="s">
        <v>49</v>
      </c>
      <c r="T11" s="54">
        <f t="shared" si="0"/>
        <v>0</v>
      </c>
      <c r="U11" s="55"/>
      <c r="W11" s="51"/>
      <c r="X11" s="52"/>
      <c r="Y11" s="53" t="s">
        <v>49</v>
      </c>
      <c r="Z11" s="54" t="s">
        <v>49</v>
      </c>
      <c r="AA11" s="54">
        <f t="shared" si="1"/>
        <v>0</v>
      </c>
      <c r="AB11" s="55"/>
      <c r="AD11" s="51"/>
      <c r="AE11" s="52"/>
      <c r="AF11" s="53" t="s">
        <v>49</v>
      </c>
      <c r="AG11" s="54" t="s">
        <v>49</v>
      </c>
      <c r="AH11" s="54">
        <f t="shared" si="2"/>
        <v>0</v>
      </c>
      <c r="AI11" s="55"/>
      <c r="AK11" s="51"/>
      <c r="AL11" s="52"/>
      <c r="AM11" s="53" t="s">
        <v>49</v>
      </c>
      <c r="AN11" s="54" t="s">
        <v>49</v>
      </c>
      <c r="AO11" s="54">
        <v>0</v>
      </c>
      <c r="AP11" s="55"/>
    </row>
    <row r="12" spans="2:42">
      <c r="B12" s="51"/>
      <c r="C12" s="52"/>
      <c r="D12" s="53" t="s">
        <v>49</v>
      </c>
      <c r="E12" s="54" t="s">
        <v>49</v>
      </c>
      <c r="F12" s="54">
        <v>0</v>
      </c>
      <c r="G12" s="55"/>
      <c r="I12" s="51"/>
      <c r="J12" s="52"/>
      <c r="K12" s="53" t="s">
        <v>49</v>
      </c>
      <c r="L12" s="54" t="s">
        <v>49</v>
      </c>
      <c r="M12" s="54">
        <v>0</v>
      </c>
      <c r="N12" s="55"/>
      <c r="P12" s="51"/>
      <c r="Q12" s="52"/>
      <c r="R12" s="53" t="s">
        <v>49</v>
      </c>
      <c r="S12" s="54" t="s">
        <v>49</v>
      </c>
      <c r="T12" s="54">
        <f t="shared" si="0"/>
        <v>0</v>
      </c>
      <c r="U12" s="55"/>
      <c r="W12" s="51"/>
      <c r="X12" s="52"/>
      <c r="Y12" s="53" t="s">
        <v>49</v>
      </c>
      <c r="Z12" s="54" t="s">
        <v>49</v>
      </c>
      <c r="AA12" s="54">
        <f t="shared" si="1"/>
        <v>0</v>
      </c>
      <c r="AB12" s="55"/>
      <c r="AD12" s="51"/>
      <c r="AE12" s="52"/>
      <c r="AF12" s="53" t="s">
        <v>49</v>
      </c>
      <c r="AG12" s="54" t="s">
        <v>49</v>
      </c>
      <c r="AH12" s="54">
        <f t="shared" si="2"/>
        <v>0</v>
      </c>
      <c r="AI12" s="55"/>
      <c r="AK12" s="51"/>
      <c r="AL12" s="52"/>
      <c r="AM12" s="53" t="s">
        <v>49</v>
      </c>
      <c r="AN12" s="54" t="s">
        <v>49</v>
      </c>
      <c r="AO12" s="54">
        <v>0</v>
      </c>
      <c r="AP12" s="55"/>
    </row>
    <row r="13" spans="2:42">
      <c r="B13" s="51"/>
      <c r="C13" s="52"/>
      <c r="D13" s="53" t="s">
        <v>49</v>
      </c>
      <c r="E13" s="54" t="s">
        <v>49</v>
      </c>
      <c r="F13" s="54">
        <v>0</v>
      </c>
      <c r="G13" s="55"/>
      <c r="I13" s="51"/>
      <c r="J13" s="52"/>
      <c r="K13" s="53" t="s">
        <v>49</v>
      </c>
      <c r="L13" s="54" t="s">
        <v>49</v>
      </c>
      <c r="M13" s="54">
        <v>0</v>
      </c>
      <c r="N13" s="55"/>
      <c r="P13" s="51"/>
      <c r="Q13" s="52"/>
      <c r="R13" s="53" t="s">
        <v>49</v>
      </c>
      <c r="S13" s="54" t="s">
        <v>49</v>
      </c>
      <c r="T13" s="54">
        <f t="shared" si="0"/>
        <v>0</v>
      </c>
      <c r="U13" s="55"/>
      <c r="W13" s="51"/>
      <c r="X13" s="52"/>
      <c r="Y13" s="53" t="s">
        <v>49</v>
      </c>
      <c r="Z13" s="54" t="s">
        <v>49</v>
      </c>
      <c r="AA13" s="54">
        <f t="shared" si="1"/>
        <v>0</v>
      </c>
      <c r="AB13" s="55"/>
      <c r="AD13" s="51"/>
      <c r="AE13" s="52"/>
      <c r="AF13" s="53" t="s">
        <v>49</v>
      </c>
      <c r="AG13" s="54" t="s">
        <v>49</v>
      </c>
      <c r="AH13" s="54">
        <f t="shared" si="2"/>
        <v>0</v>
      </c>
      <c r="AI13" s="55"/>
      <c r="AK13" s="51"/>
      <c r="AL13" s="52"/>
      <c r="AM13" s="53" t="s">
        <v>49</v>
      </c>
      <c r="AN13" s="54" t="s">
        <v>49</v>
      </c>
      <c r="AO13" s="54">
        <v>0</v>
      </c>
      <c r="AP13" s="55"/>
    </row>
    <row r="14" spans="2:42">
      <c r="B14" s="51"/>
      <c r="C14" s="52"/>
      <c r="D14" s="53" t="s">
        <v>49</v>
      </c>
      <c r="E14" s="54" t="s">
        <v>49</v>
      </c>
      <c r="F14" s="54">
        <v>0</v>
      </c>
      <c r="G14" s="55"/>
      <c r="I14" s="51"/>
      <c r="J14" s="52"/>
      <c r="K14" s="53" t="s">
        <v>49</v>
      </c>
      <c r="L14" s="54" t="s">
        <v>49</v>
      </c>
      <c r="M14" s="54">
        <v>0</v>
      </c>
      <c r="N14" s="55"/>
      <c r="P14" s="51"/>
      <c r="Q14" s="52"/>
      <c r="R14" s="53" t="s">
        <v>49</v>
      </c>
      <c r="S14" s="54" t="s">
        <v>49</v>
      </c>
      <c r="T14" s="54">
        <f t="shared" si="0"/>
        <v>0</v>
      </c>
      <c r="U14" s="55"/>
      <c r="W14" s="51"/>
      <c r="X14" s="52"/>
      <c r="Y14" s="53" t="s">
        <v>49</v>
      </c>
      <c r="Z14" s="54" t="s">
        <v>49</v>
      </c>
      <c r="AA14" s="54">
        <f t="shared" si="1"/>
        <v>0</v>
      </c>
      <c r="AB14" s="55"/>
      <c r="AD14" s="51"/>
      <c r="AE14" s="52"/>
      <c r="AF14" s="53" t="s">
        <v>49</v>
      </c>
      <c r="AG14" s="54" t="s">
        <v>49</v>
      </c>
      <c r="AH14" s="54">
        <f t="shared" si="2"/>
        <v>0</v>
      </c>
      <c r="AI14" s="55"/>
      <c r="AK14" s="51"/>
      <c r="AL14" s="52"/>
      <c r="AM14" s="53" t="s">
        <v>49</v>
      </c>
      <c r="AN14" s="54" t="s">
        <v>49</v>
      </c>
      <c r="AO14" s="54">
        <v>0</v>
      </c>
      <c r="AP14" s="55"/>
    </row>
    <row r="15" spans="2:42">
      <c r="B15" s="51"/>
      <c r="C15" s="52"/>
      <c r="D15" s="53" t="s">
        <v>49</v>
      </c>
      <c r="E15" s="54" t="s">
        <v>49</v>
      </c>
      <c r="F15" s="54">
        <v>0</v>
      </c>
      <c r="G15" s="55"/>
      <c r="I15" s="51"/>
      <c r="J15" s="52"/>
      <c r="K15" s="53" t="s">
        <v>49</v>
      </c>
      <c r="L15" s="54" t="s">
        <v>49</v>
      </c>
      <c r="M15" s="54">
        <v>0</v>
      </c>
      <c r="N15" s="55"/>
      <c r="P15" s="51"/>
      <c r="Q15" s="52"/>
      <c r="R15" s="53" t="s">
        <v>49</v>
      </c>
      <c r="S15" s="54" t="s">
        <v>49</v>
      </c>
      <c r="T15" s="54">
        <f t="shared" si="0"/>
        <v>0</v>
      </c>
      <c r="U15" s="55"/>
      <c r="W15" s="51"/>
      <c r="X15" s="52"/>
      <c r="Y15" s="53" t="s">
        <v>49</v>
      </c>
      <c r="Z15" s="54" t="s">
        <v>49</v>
      </c>
      <c r="AA15" s="54">
        <f t="shared" si="1"/>
        <v>0</v>
      </c>
      <c r="AB15" s="55"/>
      <c r="AD15" s="51"/>
      <c r="AE15" s="52"/>
      <c r="AF15" s="53" t="s">
        <v>49</v>
      </c>
      <c r="AG15" s="54" t="s">
        <v>49</v>
      </c>
      <c r="AH15" s="54">
        <f t="shared" si="2"/>
        <v>0</v>
      </c>
      <c r="AI15" s="55"/>
      <c r="AK15" s="51"/>
      <c r="AL15" s="52"/>
      <c r="AM15" s="53" t="s">
        <v>49</v>
      </c>
      <c r="AN15" s="54" t="s">
        <v>49</v>
      </c>
      <c r="AO15" s="54">
        <v>0</v>
      </c>
      <c r="AP15" s="55"/>
    </row>
    <row r="16" spans="2:42">
      <c r="B16" s="51"/>
      <c r="C16" s="52"/>
      <c r="D16" s="53" t="s">
        <v>49</v>
      </c>
      <c r="E16" s="54" t="s">
        <v>49</v>
      </c>
      <c r="F16" s="54">
        <v>0</v>
      </c>
      <c r="G16" s="55"/>
      <c r="I16" s="51"/>
      <c r="J16" s="52"/>
      <c r="K16" s="53" t="s">
        <v>49</v>
      </c>
      <c r="L16" s="54" t="s">
        <v>49</v>
      </c>
      <c r="M16" s="54">
        <v>0</v>
      </c>
      <c r="N16" s="55"/>
      <c r="P16" s="51"/>
      <c r="Q16" s="52"/>
      <c r="R16" s="53" t="s">
        <v>49</v>
      </c>
      <c r="S16" s="54" t="s">
        <v>49</v>
      </c>
      <c r="T16" s="54">
        <f t="shared" si="0"/>
        <v>0</v>
      </c>
      <c r="U16" s="55"/>
      <c r="W16" s="51"/>
      <c r="X16" s="52"/>
      <c r="Y16" s="53" t="s">
        <v>49</v>
      </c>
      <c r="Z16" s="54" t="s">
        <v>49</v>
      </c>
      <c r="AA16" s="54">
        <f t="shared" si="1"/>
        <v>0</v>
      </c>
      <c r="AB16" s="55"/>
      <c r="AD16" s="51"/>
      <c r="AE16" s="52"/>
      <c r="AF16" s="53" t="s">
        <v>49</v>
      </c>
      <c r="AG16" s="54" t="s">
        <v>49</v>
      </c>
      <c r="AH16" s="54">
        <f t="shared" si="2"/>
        <v>0</v>
      </c>
      <c r="AI16" s="55"/>
      <c r="AK16" s="51"/>
      <c r="AL16" s="52"/>
      <c r="AM16" s="53" t="s">
        <v>49</v>
      </c>
      <c r="AN16" s="54" t="s">
        <v>49</v>
      </c>
      <c r="AO16" s="54">
        <v>0</v>
      </c>
      <c r="AP16" s="55"/>
    </row>
    <row r="17" spans="2:42">
      <c r="B17" s="51"/>
      <c r="C17" s="52"/>
      <c r="D17" s="53" t="s">
        <v>49</v>
      </c>
      <c r="E17" s="54" t="s">
        <v>49</v>
      </c>
      <c r="F17" s="54">
        <v>0</v>
      </c>
      <c r="G17" s="55"/>
      <c r="I17" s="51"/>
      <c r="J17" s="52"/>
      <c r="K17" s="53" t="s">
        <v>49</v>
      </c>
      <c r="L17" s="54" t="s">
        <v>49</v>
      </c>
      <c r="M17" s="54">
        <v>0</v>
      </c>
      <c r="N17" s="55"/>
      <c r="P17" s="51"/>
      <c r="Q17" s="52"/>
      <c r="R17" s="53" t="s">
        <v>49</v>
      </c>
      <c r="S17" s="54" t="s">
        <v>49</v>
      </c>
      <c r="T17" s="54">
        <f t="shared" si="0"/>
        <v>0</v>
      </c>
      <c r="U17" s="55"/>
      <c r="W17" s="51"/>
      <c r="X17" s="52"/>
      <c r="Y17" s="53" t="s">
        <v>49</v>
      </c>
      <c r="Z17" s="54" t="s">
        <v>49</v>
      </c>
      <c r="AA17" s="54">
        <f t="shared" si="1"/>
        <v>0</v>
      </c>
      <c r="AB17" s="55"/>
      <c r="AD17" s="51"/>
      <c r="AE17" s="52"/>
      <c r="AF17" s="53" t="s">
        <v>49</v>
      </c>
      <c r="AG17" s="54" t="s">
        <v>49</v>
      </c>
      <c r="AH17" s="54">
        <f t="shared" si="2"/>
        <v>0</v>
      </c>
      <c r="AI17" s="55"/>
      <c r="AK17" s="51"/>
      <c r="AL17" s="52"/>
      <c r="AM17" s="53" t="s">
        <v>49</v>
      </c>
      <c r="AN17" s="54" t="s">
        <v>49</v>
      </c>
      <c r="AO17" s="54">
        <v>0</v>
      </c>
      <c r="AP17" s="55"/>
    </row>
    <row r="18" spans="2:42">
      <c r="B18" s="51"/>
      <c r="C18" s="52"/>
      <c r="D18" s="53" t="s">
        <v>49</v>
      </c>
      <c r="E18" s="54" t="s">
        <v>49</v>
      </c>
      <c r="F18" s="54">
        <v>0</v>
      </c>
      <c r="G18" s="55"/>
      <c r="I18" s="51"/>
      <c r="J18" s="52"/>
      <c r="K18" s="53" t="s">
        <v>49</v>
      </c>
      <c r="L18" s="54" t="s">
        <v>49</v>
      </c>
      <c r="M18" s="54">
        <v>0</v>
      </c>
      <c r="N18" s="55"/>
      <c r="P18" s="51"/>
      <c r="Q18" s="52"/>
      <c r="R18" s="53" t="s">
        <v>49</v>
      </c>
      <c r="S18" s="54" t="s">
        <v>49</v>
      </c>
      <c r="T18" s="54">
        <f t="shared" si="0"/>
        <v>0</v>
      </c>
      <c r="U18" s="55"/>
      <c r="W18" s="51"/>
      <c r="X18" s="52"/>
      <c r="Y18" s="53" t="s">
        <v>49</v>
      </c>
      <c r="Z18" s="54" t="s">
        <v>49</v>
      </c>
      <c r="AA18" s="54">
        <f t="shared" si="1"/>
        <v>0</v>
      </c>
      <c r="AB18" s="55"/>
      <c r="AD18" s="51"/>
      <c r="AE18" s="52"/>
      <c r="AF18" s="53" t="s">
        <v>49</v>
      </c>
      <c r="AG18" s="54" t="s">
        <v>49</v>
      </c>
      <c r="AH18" s="54">
        <f t="shared" si="2"/>
        <v>0</v>
      </c>
      <c r="AI18" s="55"/>
      <c r="AK18" s="51"/>
      <c r="AL18" s="52"/>
      <c r="AM18" s="53" t="s">
        <v>49</v>
      </c>
      <c r="AN18" s="54" t="s">
        <v>49</v>
      </c>
      <c r="AO18" s="54">
        <v>0</v>
      </c>
      <c r="AP18" s="55"/>
    </row>
    <row r="19" spans="2:42">
      <c r="B19" s="51"/>
      <c r="C19" s="52"/>
      <c r="D19" s="53" t="s">
        <v>49</v>
      </c>
      <c r="E19" s="54" t="s">
        <v>49</v>
      </c>
      <c r="F19" s="54">
        <v>0</v>
      </c>
      <c r="G19" s="55"/>
      <c r="I19" s="51"/>
      <c r="J19" s="52"/>
      <c r="K19" s="53" t="s">
        <v>49</v>
      </c>
      <c r="L19" s="54" t="s">
        <v>49</v>
      </c>
      <c r="M19" s="54">
        <v>0</v>
      </c>
      <c r="N19" s="55"/>
      <c r="P19" s="51"/>
      <c r="Q19" s="52"/>
      <c r="R19" s="53" t="s">
        <v>49</v>
      </c>
      <c r="S19" s="54" t="s">
        <v>49</v>
      </c>
      <c r="T19" s="54">
        <f t="shared" si="0"/>
        <v>0</v>
      </c>
      <c r="U19" s="55"/>
      <c r="W19" s="51"/>
      <c r="X19" s="52"/>
      <c r="Y19" s="53" t="s">
        <v>49</v>
      </c>
      <c r="Z19" s="54" t="s">
        <v>49</v>
      </c>
      <c r="AA19" s="54">
        <f t="shared" si="1"/>
        <v>0</v>
      </c>
      <c r="AB19" s="55"/>
      <c r="AD19" s="51"/>
      <c r="AE19" s="52"/>
      <c r="AF19" s="53" t="s">
        <v>49</v>
      </c>
      <c r="AG19" s="54" t="s">
        <v>49</v>
      </c>
      <c r="AH19" s="54">
        <f t="shared" si="2"/>
        <v>0</v>
      </c>
      <c r="AI19" s="55"/>
      <c r="AK19" s="51"/>
      <c r="AL19" s="52"/>
      <c r="AM19" s="53" t="s">
        <v>49</v>
      </c>
      <c r="AN19" s="54" t="s">
        <v>49</v>
      </c>
      <c r="AO19" s="54">
        <v>0</v>
      </c>
      <c r="AP19" s="55"/>
    </row>
    <row r="20" spans="2:42">
      <c r="B20" s="51"/>
      <c r="C20" s="52"/>
      <c r="D20" s="53" t="s">
        <v>49</v>
      </c>
      <c r="E20" s="54" t="s">
        <v>49</v>
      </c>
      <c r="F20" s="54">
        <v>0</v>
      </c>
      <c r="G20" s="55"/>
      <c r="I20" s="51"/>
      <c r="J20" s="52"/>
      <c r="K20" s="53" t="s">
        <v>49</v>
      </c>
      <c r="L20" s="54" t="s">
        <v>49</v>
      </c>
      <c r="M20" s="54">
        <v>0</v>
      </c>
      <c r="N20" s="55"/>
      <c r="P20" s="51"/>
      <c r="Q20" s="52"/>
      <c r="R20" s="53" t="s">
        <v>49</v>
      </c>
      <c r="S20" s="54" t="s">
        <v>49</v>
      </c>
      <c r="T20" s="54">
        <f t="shared" si="0"/>
        <v>0</v>
      </c>
      <c r="U20" s="55"/>
      <c r="W20" s="51"/>
      <c r="X20" s="52"/>
      <c r="Y20" s="53" t="s">
        <v>49</v>
      </c>
      <c r="Z20" s="54" t="s">
        <v>49</v>
      </c>
      <c r="AA20" s="54">
        <f t="shared" si="1"/>
        <v>0</v>
      </c>
      <c r="AB20" s="55"/>
      <c r="AD20" s="51"/>
      <c r="AE20" s="52"/>
      <c r="AF20" s="53" t="s">
        <v>49</v>
      </c>
      <c r="AG20" s="54" t="s">
        <v>49</v>
      </c>
      <c r="AH20" s="54">
        <f t="shared" si="2"/>
        <v>0</v>
      </c>
      <c r="AI20" s="55"/>
      <c r="AK20" s="51"/>
      <c r="AL20" s="52"/>
      <c r="AM20" s="53" t="s">
        <v>49</v>
      </c>
      <c r="AN20" s="54" t="s">
        <v>49</v>
      </c>
      <c r="AO20" s="54">
        <v>0</v>
      </c>
      <c r="AP20" s="55"/>
    </row>
    <row r="21" spans="2:42">
      <c r="B21" s="51"/>
      <c r="C21" s="52"/>
      <c r="D21" s="53" t="s">
        <v>49</v>
      </c>
      <c r="E21" s="54" t="s">
        <v>49</v>
      </c>
      <c r="F21" s="54">
        <v>0</v>
      </c>
      <c r="G21" s="55"/>
      <c r="I21" s="51"/>
      <c r="J21" s="52"/>
      <c r="K21" s="53" t="s">
        <v>49</v>
      </c>
      <c r="L21" s="54" t="s">
        <v>49</v>
      </c>
      <c r="M21" s="54">
        <v>0</v>
      </c>
      <c r="N21" s="55"/>
      <c r="P21" s="51"/>
      <c r="Q21" s="52"/>
      <c r="R21" s="53" t="s">
        <v>49</v>
      </c>
      <c r="S21" s="54" t="s">
        <v>49</v>
      </c>
      <c r="T21" s="54">
        <f t="shared" si="0"/>
        <v>0</v>
      </c>
      <c r="U21" s="55"/>
      <c r="W21" s="51"/>
      <c r="X21" s="52"/>
      <c r="Y21" s="53" t="s">
        <v>49</v>
      </c>
      <c r="Z21" s="54" t="s">
        <v>49</v>
      </c>
      <c r="AA21" s="54">
        <f t="shared" si="1"/>
        <v>0</v>
      </c>
      <c r="AB21" s="55"/>
      <c r="AD21" s="51"/>
      <c r="AE21" s="52"/>
      <c r="AF21" s="53" t="s">
        <v>49</v>
      </c>
      <c r="AG21" s="54" t="s">
        <v>49</v>
      </c>
      <c r="AH21" s="54">
        <f t="shared" si="2"/>
        <v>0</v>
      </c>
      <c r="AI21" s="55"/>
      <c r="AK21" s="51"/>
      <c r="AL21" s="52"/>
      <c r="AM21" s="53" t="s">
        <v>49</v>
      </c>
      <c r="AN21" s="54" t="s">
        <v>49</v>
      </c>
      <c r="AO21" s="54">
        <v>0</v>
      </c>
      <c r="AP21" s="55"/>
    </row>
    <row r="22" spans="2:42">
      <c r="B22" s="51"/>
      <c r="C22" s="52"/>
      <c r="D22" s="53" t="s">
        <v>49</v>
      </c>
      <c r="E22" s="54" t="s">
        <v>49</v>
      </c>
      <c r="F22" s="54">
        <v>0</v>
      </c>
      <c r="G22" s="55"/>
      <c r="I22" s="51"/>
      <c r="J22" s="52"/>
      <c r="K22" s="53" t="s">
        <v>49</v>
      </c>
      <c r="L22" s="54" t="s">
        <v>49</v>
      </c>
      <c r="M22" s="54">
        <v>0</v>
      </c>
      <c r="N22" s="55"/>
      <c r="P22" s="51"/>
      <c r="Q22" s="52"/>
      <c r="R22" s="53" t="s">
        <v>49</v>
      </c>
      <c r="S22" s="54" t="s">
        <v>49</v>
      </c>
      <c r="T22" s="54">
        <f t="shared" si="0"/>
        <v>0</v>
      </c>
      <c r="U22" s="55"/>
      <c r="W22" s="51"/>
      <c r="X22" s="52"/>
      <c r="Y22" s="53" t="s">
        <v>49</v>
      </c>
      <c r="Z22" s="54" t="s">
        <v>49</v>
      </c>
      <c r="AA22" s="54">
        <f t="shared" si="1"/>
        <v>0</v>
      </c>
      <c r="AB22" s="55"/>
      <c r="AD22" s="51"/>
      <c r="AE22" s="52"/>
      <c r="AF22" s="53" t="s">
        <v>49</v>
      </c>
      <c r="AG22" s="54" t="s">
        <v>49</v>
      </c>
      <c r="AH22" s="54">
        <f t="shared" si="2"/>
        <v>0</v>
      </c>
      <c r="AI22" s="55"/>
      <c r="AK22" s="51"/>
      <c r="AL22" s="52"/>
      <c r="AM22" s="53" t="s">
        <v>49</v>
      </c>
      <c r="AN22" s="54" t="s">
        <v>49</v>
      </c>
      <c r="AO22" s="54">
        <v>0</v>
      </c>
      <c r="AP22" s="55"/>
    </row>
    <row r="23" spans="2:42">
      <c r="B23" s="51"/>
      <c r="C23" s="52"/>
      <c r="D23" s="53" t="s">
        <v>49</v>
      </c>
      <c r="E23" s="54" t="s">
        <v>49</v>
      </c>
      <c r="F23" s="54">
        <v>0</v>
      </c>
      <c r="G23" s="55"/>
      <c r="I23" s="51"/>
      <c r="J23" s="52"/>
      <c r="K23" s="53" t="s">
        <v>49</v>
      </c>
      <c r="L23" s="54" t="s">
        <v>49</v>
      </c>
      <c r="M23" s="54">
        <v>0</v>
      </c>
      <c r="N23" s="55"/>
      <c r="P23" s="51"/>
      <c r="Q23" s="52"/>
      <c r="R23" s="53" t="s">
        <v>49</v>
      </c>
      <c r="S23" s="54" t="s">
        <v>49</v>
      </c>
      <c r="T23" s="54">
        <f t="shared" si="0"/>
        <v>0</v>
      </c>
      <c r="U23" s="55"/>
      <c r="W23" s="51"/>
      <c r="X23" s="52"/>
      <c r="Y23" s="53" t="s">
        <v>49</v>
      </c>
      <c r="Z23" s="54" t="s">
        <v>49</v>
      </c>
      <c r="AA23" s="54">
        <f t="shared" si="1"/>
        <v>0</v>
      </c>
      <c r="AB23" s="55"/>
      <c r="AD23" s="51"/>
      <c r="AE23" s="52"/>
      <c r="AF23" s="53" t="s">
        <v>49</v>
      </c>
      <c r="AG23" s="54" t="s">
        <v>49</v>
      </c>
      <c r="AH23" s="54">
        <f t="shared" si="2"/>
        <v>0</v>
      </c>
      <c r="AI23" s="55"/>
      <c r="AK23" s="51"/>
      <c r="AL23" s="52"/>
      <c r="AM23" s="53" t="s">
        <v>49</v>
      </c>
      <c r="AN23" s="54" t="s">
        <v>49</v>
      </c>
      <c r="AO23" s="54">
        <v>0</v>
      </c>
      <c r="AP23" s="55"/>
    </row>
    <row r="24" spans="2:42">
      <c r="B24" s="51"/>
      <c r="C24" s="52"/>
      <c r="D24" s="53" t="s">
        <v>49</v>
      </c>
      <c r="E24" s="54" t="s">
        <v>49</v>
      </c>
      <c r="F24" s="54">
        <v>0</v>
      </c>
      <c r="G24" s="55"/>
      <c r="I24" s="51"/>
      <c r="J24" s="52"/>
      <c r="K24" s="53" t="s">
        <v>49</v>
      </c>
      <c r="L24" s="54" t="s">
        <v>49</v>
      </c>
      <c r="M24" s="54">
        <v>0</v>
      </c>
      <c r="N24" s="55"/>
      <c r="P24" s="51"/>
      <c r="Q24" s="52"/>
      <c r="R24" s="53" t="s">
        <v>49</v>
      </c>
      <c r="S24" s="54" t="s">
        <v>49</v>
      </c>
      <c r="T24" s="54">
        <f t="shared" si="0"/>
        <v>0</v>
      </c>
      <c r="U24" s="55"/>
      <c r="W24" s="51"/>
      <c r="X24" s="52"/>
      <c r="Y24" s="53" t="s">
        <v>49</v>
      </c>
      <c r="Z24" s="54" t="s">
        <v>49</v>
      </c>
      <c r="AA24" s="54">
        <f t="shared" si="1"/>
        <v>0</v>
      </c>
      <c r="AB24" s="55"/>
      <c r="AD24" s="51"/>
      <c r="AE24" s="52"/>
      <c r="AF24" s="53" t="s">
        <v>49</v>
      </c>
      <c r="AG24" s="54" t="s">
        <v>49</v>
      </c>
      <c r="AH24" s="54">
        <f t="shared" si="2"/>
        <v>0</v>
      </c>
      <c r="AI24" s="55"/>
      <c r="AK24" s="51"/>
      <c r="AL24" s="52"/>
      <c r="AM24" s="53" t="s">
        <v>49</v>
      </c>
      <c r="AN24" s="54" t="s">
        <v>49</v>
      </c>
      <c r="AO24" s="54">
        <v>0</v>
      </c>
      <c r="AP24" s="55"/>
    </row>
    <row r="25" spans="2:42">
      <c r="B25" s="51"/>
      <c r="C25" s="52"/>
      <c r="D25" s="53" t="s">
        <v>49</v>
      </c>
      <c r="E25" s="54" t="s">
        <v>49</v>
      </c>
      <c r="F25" s="54">
        <v>0</v>
      </c>
      <c r="G25" s="55"/>
      <c r="I25" s="51"/>
      <c r="J25" s="52"/>
      <c r="K25" s="53" t="s">
        <v>49</v>
      </c>
      <c r="L25" s="54" t="s">
        <v>49</v>
      </c>
      <c r="M25" s="54">
        <v>0</v>
      </c>
      <c r="N25" s="55"/>
      <c r="P25" s="51"/>
      <c r="Q25" s="52"/>
      <c r="R25" s="53" t="s">
        <v>49</v>
      </c>
      <c r="S25" s="54" t="s">
        <v>49</v>
      </c>
      <c r="T25" s="54">
        <f t="shared" si="0"/>
        <v>0</v>
      </c>
      <c r="U25" s="55"/>
      <c r="W25" s="51"/>
      <c r="X25" s="52"/>
      <c r="Y25" s="53" t="s">
        <v>49</v>
      </c>
      <c r="Z25" s="54" t="s">
        <v>49</v>
      </c>
      <c r="AA25" s="54">
        <f t="shared" si="1"/>
        <v>0</v>
      </c>
      <c r="AB25" s="55"/>
      <c r="AD25" s="51"/>
      <c r="AE25" s="52"/>
      <c r="AF25" s="53" t="s">
        <v>49</v>
      </c>
      <c r="AG25" s="54" t="s">
        <v>49</v>
      </c>
      <c r="AH25" s="54">
        <f t="shared" si="2"/>
        <v>0</v>
      </c>
      <c r="AI25" s="55"/>
      <c r="AK25" s="51"/>
      <c r="AL25" s="52"/>
      <c r="AM25" s="53" t="s">
        <v>49</v>
      </c>
      <c r="AN25" s="54" t="s">
        <v>49</v>
      </c>
      <c r="AO25" s="54">
        <v>0</v>
      </c>
      <c r="AP25" s="55"/>
    </row>
    <row r="26" spans="2:42">
      <c r="B26" s="51"/>
      <c r="C26" s="52"/>
      <c r="D26" s="53" t="s">
        <v>49</v>
      </c>
      <c r="E26" s="54" t="s">
        <v>49</v>
      </c>
      <c r="F26" s="54">
        <v>0</v>
      </c>
      <c r="G26" s="55"/>
      <c r="I26" s="51"/>
      <c r="J26" s="52"/>
      <c r="K26" s="53" t="s">
        <v>49</v>
      </c>
      <c r="L26" s="54" t="s">
        <v>49</v>
      </c>
      <c r="M26" s="54">
        <v>0</v>
      </c>
      <c r="N26" s="55"/>
      <c r="P26" s="51"/>
      <c r="Q26" s="52"/>
      <c r="R26" s="53" t="s">
        <v>49</v>
      </c>
      <c r="S26" s="54" t="s">
        <v>49</v>
      </c>
      <c r="T26" s="54">
        <f t="shared" si="0"/>
        <v>0</v>
      </c>
      <c r="U26" s="55"/>
      <c r="W26" s="51"/>
      <c r="X26" s="52"/>
      <c r="Y26" s="53" t="s">
        <v>49</v>
      </c>
      <c r="Z26" s="54" t="s">
        <v>49</v>
      </c>
      <c r="AA26" s="54">
        <f t="shared" si="1"/>
        <v>0</v>
      </c>
      <c r="AB26" s="55"/>
      <c r="AD26" s="51"/>
      <c r="AE26" s="52"/>
      <c r="AF26" s="53" t="s">
        <v>49</v>
      </c>
      <c r="AG26" s="54" t="s">
        <v>49</v>
      </c>
      <c r="AH26" s="54">
        <f t="shared" si="2"/>
        <v>0</v>
      </c>
      <c r="AI26" s="55"/>
      <c r="AK26" s="51"/>
      <c r="AL26" s="52"/>
      <c r="AM26" s="53" t="s">
        <v>49</v>
      </c>
      <c r="AN26" s="54" t="s">
        <v>49</v>
      </c>
      <c r="AO26" s="54">
        <v>0</v>
      </c>
      <c r="AP26" s="55"/>
    </row>
    <row r="27" spans="2:42">
      <c r="B27" s="51"/>
      <c r="C27" s="52"/>
      <c r="D27" s="53" t="s">
        <v>49</v>
      </c>
      <c r="E27" s="54" t="s">
        <v>49</v>
      </c>
      <c r="F27" s="54">
        <v>0</v>
      </c>
      <c r="G27" s="55"/>
      <c r="I27" s="51"/>
      <c r="J27" s="52"/>
      <c r="K27" s="53" t="s">
        <v>49</v>
      </c>
      <c r="L27" s="54" t="s">
        <v>49</v>
      </c>
      <c r="M27" s="54">
        <v>0</v>
      </c>
      <c r="N27" s="55"/>
      <c r="P27" s="51"/>
      <c r="Q27" s="52"/>
      <c r="R27" s="53" t="s">
        <v>49</v>
      </c>
      <c r="S27" s="54" t="s">
        <v>49</v>
      </c>
      <c r="T27" s="54">
        <f t="shared" si="0"/>
        <v>0</v>
      </c>
      <c r="U27" s="55"/>
      <c r="W27" s="51"/>
      <c r="X27" s="52"/>
      <c r="Y27" s="53" t="s">
        <v>49</v>
      </c>
      <c r="Z27" s="54" t="s">
        <v>49</v>
      </c>
      <c r="AA27" s="54">
        <f t="shared" si="1"/>
        <v>0</v>
      </c>
      <c r="AB27" s="55"/>
      <c r="AD27" s="51"/>
      <c r="AE27" s="52"/>
      <c r="AF27" s="53" t="s">
        <v>49</v>
      </c>
      <c r="AG27" s="54" t="s">
        <v>49</v>
      </c>
      <c r="AH27" s="54">
        <f t="shared" si="2"/>
        <v>0</v>
      </c>
      <c r="AI27" s="55"/>
      <c r="AK27" s="51"/>
      <c r="AL27" s="52"/>
      <c r="AM27" s="53" t="s">
        <v>49</v>
      </c>
      <c r="AN27" s="54" t="s">
        <v>49</v>
      </c>
      <c r="AO27" s="54">
        <v>0</v>
      </c>
      <c r="AP27" s="55"/>
    </row>
    <row r="28" spans="2:42">
      <c r="B28" s="51"/>
      <c r="C28" s="52"/>
      <c r="D28" s="53" t="s">
        <v>49</v>
      </c>
      <c r="E28" s="54" t="s">
        <v>49</v>
      </c>
      <c r="F28" s="54">
        <v>0</v>
      </c>
      <c r="G28" s="55"/>
      <c r="I28" s="51"/>
      <c r="J28" s="52"/>
      <c r="K28" s="53" t="s">
        <v>49</v>
      </c>
      <c r="L28" s="54" t="s">
        <v>49</v>
      </c>
      <c r="M28" s="54">
        <v>0</v>
      </c>
      <c r="N28" s="55"/>
      <c r="P28" s="51"/>
      <c r="Q28" s="52"/>
      <c r="R28" s="53" t="s">
        <v>49</v>
      </c>
      <c r="S28" s="54" t="s">
        <v>49</v>
      </c>
      <c r="T28" s="54">
        <f t="shared" si="0"/>
        <v>0</v>
      </c>
      <c r="U28" s="55"/>
      <c r="W28" s="51"/>
      <c r="X28" s="52"/>
      <c r="Y28" s="53" t="s">
        <v>49</v>
      </c>
      <c r="Z28" s="54" t="s">
        <v>49</v>
      </c>
      <c r="AA28" s="54">
        <f t="shared" si="1"/>
        <v>0</v>
      </c>
      <c r="AB28" s="55"/>
      <c r="AD28" s="51"/>
      <c r="AE28" s="52"/>
      <c r="AF28" s="53" t="s">
        <v>49</v>
      </c>
      <c r="AG28" s="54" t="s">
        <v>49</v>
      </c>
      <c r="AH28" s="54">
        <f t="shared" si="2"/>
        <v>0</v>
      </c>
      <c r="AI28" s="55"/>
      <c r="AK28" s="51"/>
      <c r="AL28" s="52"/>
      <c r="AM28" s="53" t="s">
        <v>49</v>
      </c>
      <c r="AN28" s="54" t="s">
        <v>49</v>
      </c>
      <c r="AO28" s="54">
        <v>0</v>
      </c>
      <c r="AP28" s="55"/>
    </row>
    <row r="29" spans="2:42">
      <c r="B29" s="51"/>
      <c r="C29" s="52"/>
      <c r="D29" s="53" t="s">
        <v>49</v>
      </c>
      <c r="E29" s="54" t="s">
        <v>49</v>
      </c>
      <c r="F29" s="54">
        <v>0</v>
      </c>
      <c r="G29" s="55"/>
      <c r="I29" s="51"/>
      <c r="J29" s="52"/>
      <c r="K29" s="53" t="s">
        <v>49</v>
      </c>
      <c r="L29" s="54" t="s">
        <v>49</v>
      </c>
      <c r="M29" s="54">
        <v>0</v>
      </c>
      <c r="N29" s="55"/>
      <c r="P29" s="51"/>
      <c r="Q29" s="52"/>
      <c r="R29" s="53" t="s">
        <v>49</v>
      </c>
      <c r="S29" s="54" t="s">
        <v>49</v>
      </c>
      <c r="T29" s="54">
        <f t="shared" si="0"/>
        <v>0</v>
      </c>
      <c r="U29" s="55"/>
      <c r="W29" s="51"/>
      <c r="X29" s="52"/>
      <c r="Y29" s="53" t="s">
        <v>49</v>
      </c>
      <c r="Z29" s="54" t="s">
        <v>49</v>
      </c>
      <c r="AA29" s="54">
        <f t="shared" si="1"/>
        <v>0</v>
      </c>
      <c r="AB29" s="55"/>
      <c r="AD29" s="51"/>
      <c r="AE29" s="52"/>
      <c r="AF29" s="53" t="s">
        <v>49</v>
      </c>
      <c r="AG29" s="54" t="s">
        <v>49</v>
      </c>
      <c r="AH29" s="54">
        <f t="shared" si="2"/>
        <v>0</v>
      </c>
      <c r="AI29" s="55"/>
      <c r="AK29" s="51"/>
      <c r="AL29" s="52"/>
      <c r="AM29" s="53" t="s">
        <v>49</v>
      </c>
      <c r="AN29" s="54" t="s">
        <v>49</v>
      </c>
      <c r="AO29" s="54">
        <v>0</v>
      </c>
      <c r="AP29" s="55"/>
    </row>
    <row r="30" spans="2:42">
      <c r="B30" s="51"/>
      <c r="C30" s="52"/>
      <c r="D30" s="53" t="s">
        <v>49</v>
      </c>
      <c r="E30" s="54" t="s">
        <v>49</v>
      </c>
      <c r="F30" s="54">
        <v>0</v>
      </c>
      <c r="G30" s="55"/>
      <c r="I30" s="51"/>
      <c r="J30" s="52"/>
      <c r="K30" s="53" t="s">
        <v>49</v>
      </c>
      <c r="L30" s="54" t="s">
        <v>49</v>
      </c>
      <c r="M30" s="54">
        <v>0</v>
      </c>
      <c r="N30" s="55"/>
      <c r="P30" s="51"/>
      <c r="Q30" s="52"/>
      <c r="R30" s="53" t="s">
        <v>49</v>
      </c>
      <c r="S30" s="54" t="s">
        <v>49</v>
      </c>
      <c r="T30" s="54">
        <f t="shared" si="0"/>
        <v>0</v>
      </c>
      <c r="U30" s="55"/>
      <c r="W30" s="51"/>
      <c r="X30" s="52"/>
      <c r="Y30" s="53" t="s">
        <v>49</v>
      </c>
      <c r="Z30" s="54" t="s">
        <v>49</v>
      </c>
      <c r="AA30" s="54">
        <f t="shared" si="1"/>
        <v>0</v>
      </c>
      <c r="AB30" s="55"/>
      <c r="AD30" s="51"/>
      <c r="AE30" s="52"/>
      <c r="AF30" s="53" t="s">
        <v>49</v>
      </c>
      <c r="AG30" s="54" t="s">
        <v>49</v>
      </c>
      <c r="AH30" s="54">
        <f t="shared" si="2"/>
        <v>0</v>
      </c>
      <c r="AI30" s="55"/>
      <c r="AK30" s="51"/>
      <c r="AL30" s="52"/>
      <c r="AM30" s="53" t="s">
        <v>49</v>
      </c>
      <c r="AN30" s="54" t="s">
        <v>49</v>
      </c>
      <c r="AO30" s="54">
        <v>0</v>
      </c>
      <c r="AP30" s="55"/>
    </row>
    <row r="31" spans="2:42">
      <c r="B31" s="51"/>
      <c r="C31" s="52"/>
      <c r="D31" s="53" t="s">
        <v>49</v>
      </c>
      <c r="E31" s="54" t="s">
        <v>49</v>
      </c>
      <c r="F31" s="54">
        <v>0</v>
      </c>
      <c r="G31" s="55"/>
      <c r="I31" s="51"/>
      <c r="J31" s="52"/>
      <c r="K31" s="53" t="s">
        <v>49</v>
      </c>
      <c r="L31" s="54" t="s">
        <v>49</v>
      </c>
      <c r="M31" s="54">
        <v>0</v>
      </c>
      <c r="N31" s="55"/>
      <c r="P31" s="51"/>
      <c r="Q31" s="52"/>
      <c r="R31" s="53" t="s">
        <v>49</v>
      </c>
      <c r="S31" s="54" t="s">
        <v>49</v>
      </c>
      <c r="T31" s="54">
        <f t="shared" si="0"/>
        <v>0</v>
      </c>
      <c r="U31" s="55"/>
      <c r="W31" s="51"/>
      <c r="X31" s="52"/>
      <c r="Y31" s="53" t="s">
        <v>49</v>
      </c>
      <c r="Z31" s="54" t="s">
        <v>49</v>
      </c>
      <c r="AA31" s="54">
        <f t="shared" si="1"/>
        <v>0</v>
      </c>
      <c r="AB31" s="55"/>
      <c r="AD31" s="51"/>
      <c r="AE31" s="52"/>
      <c r="AF31" s="53" t="s">
        <v>49</v>
      </c>
      <c r="AG31" s="54" t="s">
        <v>49</v>
      </c>
      <c r="AH31" s="54">
        <f t="shared" si="2"/>
        <v>0</v>
      </c>
      <c r="AI31" s="55"/>
      <c r="AK31" s="51"/>
      <c r="AL31" s="52"/>
      <c r="AM31" s="53" t="s">
        <v>49</v>
      </c>
      <c r="AN31" s="54" t="s">
        <v>49</v>
      </c>
      <c r="AO31" s="54">
        <v>0</v>
      </c>
      <c r="AP31" s="55"/>
    </row>
    <row r="32" spans="2:42">
      <c r="B32" s="51"/>
      <c r="C32" s="52"/>
      <c r="D32" s="53" t="s">
        <v>49</v>
      </c>
      <c r="E32" s="54" t="s">
        <v>49</v>
      </c>
      <c r="F32" s="54">
        <v>0</v>
      </c>
      <c r="G32" s="55"/>
      <c r="I32" s="51"/>
      <c r="J32" s="52"/>
      <c r="K32" s="53" t="s">
        <v>49</v>
      </c>
      <c r="L32" s="54" t="s">
        <v>49</v>
      </c>
      <c r="M32" s="54">
        <v>0</v>
      </c>
      <c r="N32" s="55"/>
      <c r="P32" s="51"/>
      <c r="Q32" s="52"/>
      <c r="R32" s="53" t="s">
        <v>49</v>
      </c>
      <c r="S32" s="54" t="s">
        <v>49</v>
      </c>
      <c r="T32" s="54">
        <f t="shared" si="0"/>
        <v>0</v>
      </c>
      <c r="U32" s="55"/>
      <c r="W32" s="51"/>
      <c r="X32" s="52"/>
      <c r="Y32" s="53" t="s">
        <v>49</v>
      </c>
      <c r="Z32" s="54" t="s">
        <v>49</v>
      </c>
      <c r="AA32" s="54">
        <f t="shared" si="1"/>
        <v>0</v>
      </c>
      <c r="AB32" s="55"/>
      <c r="AD32" s="51"/>
      <c r="AE32" s="52"/>
      <c r="AF32" s="53" t="s">
        <v>49</v>
      </c>
      <c r="AG32" s="54" t="s">
        <v>49</v>
      </c>
      <c r="AH32" s="54">
        <f t="shared" si="2"/>
        <v>0</v>
      </c>
      <c r="AI32" s="55"/>
      <c r="AK32" s="51"/>
      <c r="AL32" s="52"/>
      <c r="AM32" s="53" t="s">
        <v>49</v>
      </c>
      <c r="AN32" s="54" t="s">
        <v>49</v>
      </c>
      <c r="AO32" s="54">
        <v>0</v>
      </c>
      <c r="AP32" s="55"/>
    </row>
    <row r="33" spans="2:42">
      <c r="B33" s="51"/>
      <c r="C33" s="52"/>
      <c r="D33" s="53" t="s">
        <v>49</v>
      </c>
      <c r="E33" s="54" t="s">
        <v>49</v>
      </c>
      <c r="F33" s="54">
        <v>0</v>
      </c>
      <c r="G33" s="55"/>
      <c r="I33" s="51"/>
      <c r="J33" s="52"/>
      <c r="K33" s="53" t="s">
        <v>49</v>
      </c>
      <c r="L33" s="54" t="s">
        <v>49</v>
      </c>
      <c r="M33" s="54">
        <v>0</v>
      </c>
      <c r="N33" s="55"/>
      <c r="P33" s="51"/>
      <c r="Q33" s="52"/>
      <c r="R33" s="53" t="s">
        <v>49</v>
      </c>
      <c r="S33" s="54" t="s">
        <v>49</v>
      </c>
      <c r="T33" s="54">
        <f t="shared" si="0"/>
        <v>0</v>
      </c>
      <c r="U33" s="55"/>
      <c r="W33" s="51"/>
      <c r="X33" s="52"/>
      <c r="Y33" s="53" t="s">
        <v>49</v>
      </c>
      <c r="Z33" s="54" t="s">
        <v>49</v>
      </c>
      <c r="AA33" s="54">
        <f t="shared" si="1"/>
        <v>0</v>
      </c>
      <c r="AB33" s="55"/>
      <c r="AD33" s="51"/>
      <c r="AE33" s="52"/>
      <c r="AF33" s="53" t="s">
        <v>49</v>
      </c>
      <c r="AG33" s="54" t="s">
        <v>49</v>
      </c>
      <c r="AH33" s="54">
        <f t="shared" si="2"/>
        <v>0</v>
      </c>
      <c r="AI33" s="55"/>
      <c r="AK33" s="51"/>
      <c r="AL33" s="52"/>
      <c r="AM33" s="53" t="s">
        <v>49</v>
      </c>
      <c r="AN33" s="54" t="s">
        <v>49</v>
      </c>
      <c r="AO33" s="54">
        <v>0</v>
      </c>
      <c r="AP33" s="55"/>
    </row>
    <row r="34" spans="2:42">
      <c r="B34" s="51"/>
      <c r="C34" s="52"/>
      <c r="D34" s="53" t="s">
        <v>49</v>
      </c>
      <c r="E34" s="54" t="s">
        <v>49</v>
      </c>
      <c r="F34" s="54">
        <v>0</v>
      </c>
      <c r="G34" s="55"/>
      <c r="I34" s="51"/>
      <c r="J34" s="52"/>
      <c r="K34" s="53" t="s">
        <v>49</v>
      </c>
      <c r="L34" s="54" t="s">
        <v>49</v>
      </c>
      <c r="M34" s="54">
        <v>0</v>
      </c>
      <c r="N34" s="55"/>
      <c r="P34" s="51"/>
      <c r="Q34" s="52"/>
      <c r="R34" s="53" t="s">
        <v>49</v>
      </c>
      <c r="S34" s="54" t="s">
        <v>49</v>
      </c>
      <c r="T34" s="54">
        <f t="shared" si="0"/>
        <v>0</v>
      </c>
      <c r="U34" s="55"/>
      <c r="W34" s="51"/>
      <c r="X34" s="52"/>
      <c r="Y34" s="53" t="s">
        <v>49</v>
      </c>
      <c r="Z34" s="54" t="s">
        <v>49</v>
      </c>
      <c r="AA34" s="54">
        <f t="shared" si="1"/>
        <v>0</v>
      </c>
      <c r="AB34" s="55"/>
      <c r="AD34" s="51"/>
      <c r="AE34" s="52"/>
      <c r="AF34" s="53" t="s">
        <v>49</v>
      </c>
      <c r="AG34" s="54" t="s">
        <v>49</v>
      </c>
      <c r="AH34" s="54">
        <f t="shared" si="2"/>
        <v>0</v>
      </c>
      <c r="AI34" s="55"/>
      <c r="AK34" s="51"/>
      <c r="AL34" s="52"/>
      <c r="AM34" s="53" t="s">
        <v>49</v>
      </c>
      <c r="AN34" s="54" t="s">
        <v>49</v>
      </c>
      <c r="AO34" s="54">
        <v>0</v>
      </c>
      <c r="AP34" s="55"/>
    </row>
    <row r="35" spans="2:42">
      <c r="B35" s="51"/>
      <c r="C35" s="52"/>
      <c r="D35" s="53" t="s">
        <v>49</v>
      </c>
      <c r="E35" s="54" t="s">
        <v>49</v>
      </c>
      <c r="F35" s="54">
        <v>0</v>
      </c>
      <c r="G35" s="55"/>
      <c r="I35" s="51"/>
      <c r="J35" s="52"/>
      <c r="K35" s="53" t="s">
        <v>49</v>
      </c>
      <c r="L35" s="54" t="s">
        <v>49</v>
      </c>
      <c r="M35" s="54">
        <v>0</v>
      </c>
      <c r="N35" s="55"/>
      <c r="P35" s="51"/>
      <c r="Q35" s="52"/>
      <c r="R35" s="53" t="s">
        <v>49</v>
      </c>
      <c r="S35" s="54" t="s">
        <v>49</v>
      </c>
      <c r="T35" s="54">
        <f t="shared" si="0"/>
        <v>0</v>
      </c>
      <c r="U35" s="55"/>
      <c r="W35" s="51"/>
      <c r="X35" s="52"/>
      <c r="Y35" s="53" t="s">
        <v>49</v>
      </c>
      <c r="Z35" s="54" t="s">
        <v>49</v>
      </c>
      <c r="AA35" s="54">
        <f t="shared" si="1"/>
        <v>0</v>
      </c>
      <c r="AB35" s="55"/>
      <c r="AD35" s="51"/>
      <c r="AE35" s="52"/>
      <c r="AF35" s="53" t="s">
        <v>49</v>
      </c>
      <c r="AG35" s="54" t="s">
        <v>49</v>
      </c>
      <c r="AH35" s="54">
        <f t="shared" si="2"/>
        <v>0</v>
      </c>
      <c r="AI35" s="55"/>
      <c r="AK35" s="51"/>
      <c r="AL35" s="52"/>
      <c r="AM35" s="53" t="s">
        <v>49</v>
      </c>
      <c r="AN35" s="54" t="s">
        <v>49</v>
      </c>
      <c r="AO35" s="54">
        <v>0</v>
      </c>
      <c r="AP35" s="55"/>
    </row>
    <row r="36" spans="2:42">
      <c r="B36" s="51"/>
      <c r="C36" s="52"/>
      <c r="D36" s="53" t="s">
        <v>49</v>
      </c>
      <c r="E36" s="54" t="s">
        <v>49</v>
      </c>
      <c r="F36" s="54">
        <v>0</v>
      </c>
      <c r="G36" s="55"/>
      <c r="I36" s="51"/>
      <c r="J36" s="52"/>
      <c r="K36" s="53" t="s">
        <v>49</v>
      </c>
      <c r="L36" s="54" t="s">
        <v>49</v>
      </c>
      <c r="M36" s="54">
        <v>0</v>
      </c>
      <c r="N36" s="55"/>
      <c r="P36" s="51"/>
      <c r="Q36" s="52"/>
      <c r="R36" s="53" t="s">
        <v>49</v>
      </c>
      <c r="S36" s="54" t="s">
        <v>49</v>
      </c>
      <c r="T36" s="54">
        <f t="shared" si="0"/>
        <v>0</v>
      </c>
      <c r="U36" s="55"/>
      <c r="W36" s="51"/>
      <c r="X36" s="52"/>
      <c r="Y36" s="53" t="s">
        <v>49</v>
      </c>
      <c r="Z36" s="54" t="s">
        <v>49</v>
      </c>
      <c r="AA36" s="54">
        <f t="shared" si="1"/>
        <v>0</v>
      </c>
      <c r="AB36" s="55"/>
      <c r="AD36" s="51"/>
      <c r="AE36" s="52"/>
      <c r="AF36" s="53" t="s">
        <v>49</v>
      </c>
      <c r="AG36" s="54" t="s">
        <v>49</v>
      </c>
      <c r="AH36" s="54">
        <f t="shared" si="2"/>
        <v>0</v>
      </c>
      <c r="AI36" s="55"/>
      <c r="AK36" s="51"/>
      <c r="AL36" s="52"/>
      <c r="AM36" s="53" t="s">
        <v>49</v>
      </c>
      <c r="AN36" s="54" t="s">
        <v>49</v>
      </c>
      <c r="AO36" s="54">
        <v>0</v>
      </c>
      <c r="AP36" s="55"/>
    </row>
    <row r="37" spans="2:42">
      <c r="B37" s="51"/>
      <c r="C37" s="52"/>
      <c r="D37" s="53" t="s">
        <v>49</v>
      </c>
      <c r="E37" s="54" t="s">
        <v>49</v>
      </c>
      <c r="F37" s="54">
        <v>0</v>
      </c>
      <c r="G37" s="55"/>
      <c r="I37" s="51"/>
      <c r="J37" s="52"/>
      <c r="K37" s="53" t="s">
        <v>49</v>
      </c>
      <c r="L37" s="54" t="s">
        <v>49</v>
      </c>
      <c r="M37" s="54">
        <v>0</v>
      </c>
      <c r="N37" s="55"/>
      <c r="P37" s="51"/>
      <c r="Q37" s="52"/>
      <c r="R37" s="53" t="s">
        <v>49</v>
      </c>
      <c r="S37" s="54" t="s">
        <v>49</v>
      </c>
      <c r="T37" s="54">
        <f t="shared" si="0"/>
        <v>0</v>
      </c>
      <c r="U37" s="55"/>
      <c r="W37" s="51"/>
      <c r="X37" s="52"/>
      <c r="Y37" s="53" t="s">
        <v>49</v>
      </c>
      <c r="Z37" s="54" t="s">
        <v>49</v>
      </c>
      <c r="AA37" s="54">
        <f t="shared" si="1"/>
        <v>0</v>
      </c>
      <c r="AB37" s="55"/>
      <c r="AD37" s="51"/>
      <c r="AE37" s="52"/>
      <c r="AF37" s="53" t="s">
        <v>49</v>
      </c>
      <c r="AG37" s="54" t="s">
        <v>49</v>
      </c>
      <c r="AH37" s="54">
        <f t="shared" si="2"/>
        <v>0</v>
      </c>
      <c r="AI37" s="55"/>
      <c r="AK37" s="51"/>
      <c r="AL37" s="52"/>
      <c r="AM37" s="53" t="s">
        <v>49</v>
      </c>
      <c r="AN37" s="54" t="s">
        <v>49</v>
      </c>
      <c r="AO37" s="54">
        <v>0</v>
      </c>
      <c r="AP37" s="55"/>
    </row>
    <row r="38" spans="2:42">
      <c r="B38" s="51"/>
      <c r="C38" s="52"/>
      <c r="D38" s="53" t="s">
        <v>49</v>
      </c>
      <c r="E38" s="54" t="s">
        <v>49</v>
      </c>
      <c r="F38" s="54">
        <v>0</v>
      </c>
      <c r="G38" s="55"/>
      <c r="I38" s="51"/>
      <c r="J38" s="52"/>
      <c r="K38" s="53" t="s">
        <v>49</v>
      </c>
      <c r="L38" s="54" t="s">
        <v>49</v>
      </c>
      <c r="M38" s="54">
        <v>0</v>
      </c>
      <c r="N38" s="55"/>
      <c r="P38" s="51"/>
      <c r="Q38" s="52"/>
      <c r="R38" s="53" t="s">
        <v>49</v>
      </c>
      <c r="S38" s="54" t="s">
        <v>49</v>
      </c>
      <c r="T38" s="54">
        <f t="shared" si="0"/>
        <v>0</v>
      </c>
      <c r="U38" s="55"/>
      <c r="W38" s="51"/>
      <c r="X38" s="52"/>
      <c r="Y38" s="53" t="s">
        <v>49</v>
      </c>
      <c r="Z38" s="54" t="s">
        <v>49</v>
      </c>
      <c r="AA38" s="54">
        <f t="shared" si="1"/>
        <v>0</v>
      </c>
      <c r="AB38" s="55"/>
      <c r="AD38" s="51"/>
      <c r="AE38" s="52"/>
      <c r="AF38" s="53" t="s">
        <v>49</v>
      </c>
      <c r="AG38" s="54" t="s">
        <v>49</v>
      </c>
      <c r="AH38" s="54">
        <f t="shared" si="2"/>
        <v>0</v>
      </c>
      <c r="AI38" s="55"/>
      <c r="AK38" s="51"/>
      <c r="AL38" s="52"/>
      <c r="AM38" s="53" t="s">
        <v>49</v>
      </c>
      <c r="AN38" s="54" t="s">
        <v>49</v>
      </c>
      <c r="AO38" s="54">
        <v>0</v>
      </c>
      <c r="AP38" s="55"/>
    </row>
    <row r="39" spans="2:42">
      <c r="B39" s="51"/>
      <c r="C39" s="52"/>
      <c r="D39" s="53" t="s">
        <v>49</v>
      </c>
      <c r="E39" s="54" t="s">
        <v>49</v>
      </c>
      <c r="F39" s="54">
        <v>0</v>
      </c>
      <c r="G39" s="55"/>
      <c r="I39" s="51"/>
      <c r="J39" s="52"/>
      <c r="K39" s="53" t="s">
        <v>49</v>
      </c>
      <c r="L39" s="54" t="s">
        <v>49</v>
      </c>
      <c r="M39" s="54">
        <v>0</v>
      </c>
      <c r="N39" s="55"/>
      <c r="P39" s="51"/>
      <c r="Q39" s="52"/>
      <c r="R39" s="53" t="s">
        <v>49</v>
      </c>
      <c r="S39" s="54" t="s">
        <v>49</v>
      </c>
      <c r="T39" s="54">
        <f t="shared" si="0"/>
        <v>0</v>
      </c>
      <c r="U39" s="55"/>
      <c r="W39" s="51"/>
      <c r="X39" s="52"/>
      <c r="Y39" s="53" t="s">
        <v>49</v>
      </c>
      <c r="Z39" s="54" t="s">
        <v>49</v>
      </c>
      <c r="AA39" s="54">
        <f t="shared" si="1"/>
        <v>0</v>
      </c>
      <c r="AB39" s="55"/>
      <c r="AD39" s="51"/>
      <c r="AE39" s="52"/>
      <c r="AF39" s="53" t="s">
        <v>49</v>
      </c>
      <c r="AG39" s="54" t="s">
        <v>49</v>
      </c>
      <c r="AH39" s="54">
        <f t="shared" si="2"/>
        <v>0</v>
      </c>
      <c r="AI39" s="55"/>
      <c r="AK39" s="51"/>
      <c r="AL39" s="52"/>
      <c r="AM39" s="53" t="s">
        <v>49</v>
      </c>
      <c r="AN39" s="54" t="s">
        <v>49</v>
      </c>
      <c r="AO39" s="54">
        <v>0</v>
      </c>
      <c r="AP39" s="55"/>
    </row>
    <row r="40" spans="2:42">
      <c r="B40" s="51"/>
      <c r="C40" s="52"/>
      <c r="D40" s="53" t="s">
        <v>49</v>
      </c>
      <c r="E40" s="54" t="s">
        <v>49</v>
      </c>
      <c r="F40" s="54">
        <v>0</v>
      </c>
      <c r="G40" s="55"/>
      <c r="I40" s="51"/>
      <c r="J40" s="52"/>
      <c r="K40" s="53" t="s">
        <v>49</v>
      </c>
      <c r="L40" s="54" t="s">
        <v>49</v>
      </c>
      <c r="M40" s="54">
        <v>0</v>
      </c>
      <c r="N40" s="55"/>
      <c r="P40" s="51"/>
      <c r="Q40" s="52"/>
      <c r="R40" s="53" t="s">
        <v>49</v>
      </c>
      <c r="S40" s="54" t="s">
        <v>49</v>
      </c>
      <c r="T40" s="54">
        <f t="shared" si="0"/>
        <v>0</v>
      </c>
      <c r="U40" s="55"/>
      <c r="W40" s="51"/>
      <c r="X40" s="52"/>
      <c r="Y40" s="53" t="s">
        <v>49</v>
      </c>
      <c r="Z40" s="54" t="s">
        <v>49</v>
      </c>
      <c r="AA40" s="54">
        <f t="shared" si="1"/>
        <v>0</v>
      </c>
      <c r="AB40" s="55"/>
      <c r="AD40" s="51"/>
      <c r="AE40" s="52"/>
      <c r="AF40" s="53" t="s">
        <v>49</v>
      </c>
      <c r="AG40" s="54" t="s">
        <v>49</v>
      </c>
      <c r="AH40" s="54">
        <f t="shared" si="2"/>
        <v>0</v>
      </c>
      <c r="AI40" s="55"/>
      <c r="AK40" s="51"/>
      <c r="AL40" s="52"/>
      <c r="AM40" s="53" t="s">
        <v>49</v>
      </c>
      <c r="AN40" s="54" t="s">
        <v>49</v>
      </c>
      <c r="AO40" s="54">
        <v>0</v>
      </c>
      <c r="AP40" s="55"/>
    </row>
    <row r="41" spans="2:42">
      <c r="B41" s="51"/>
      <c r="C41" s="52"/>
      <c r="D41" s="53" t="s">
        <v>49</v>
      </c>
      <c r="E41" s="54" t="s">
        <v>49</v>
      </c>
      <c r="F41" s="54">
        <v>0</v>
      </c>
      <c r="G41" s="55"/>
      <c r="I41" s="51"/>
      <c r="J41" s="52"/>
      <c r="K41" s="53" t="s">
        <v>49</v>
      </c>
      <c r="L41" s="54" t="s">
        <v>49</v>
      </c>
      <c r="M41" s="54">
        <v>0</v>
      </c>
      <c r="N41" s="55"/>
      <c r="P41" s="51"/>
      <c r="Q41" s="52"/>
      <c r="R41" s="53" t="s">
        <v>49</v>
      </c>
      <c r="S41" s="54" t="s">
        <v>49</v>
      </c>
      <c r="T41" s="54">
        <f t="shared" si="0"/>
        <v>0</v>
      </c>
      <c r="U41" s="55"/>
      <c r="W41" s="51"/>
      <c r="X41" s="52"/>
      <c r="Y41" s="53" t="s">
        <v>49</v>
      </c>
      <c r="Z41" s="54" t="s">
        <v>49</v>
      </c>
      <c r="AA41" s="54">
        <f t="shared" si="1"/>
        <v>0</v>
      </c>
      <c r="AB41" s="55"/>
      <c r="AD41" s="51"/>
      <c r="AE41" s="52"/>
      <c r="AF41" s="53" t="s">
        <v>49</v>
      </c>
      <c r="AG41" s="54" t="s">
        <v>49</v>
      </c>
      <c r="AH41" s="54">
        <f t="shared" si="2"/>
        <v>0</v>
      </c>
      <c r="AI41" s="55"/>
      <c r="AK41" s="51"/>
      <c r="AL41" s="52"/>
      <c r="AM41" s="53" t="s">
        <v>49</v>
      </c>
      <c r="AN41" s="54" t="s">
        <v>49</v>
      </c>
      <c r="AO41" s="54">
        <v>0</v>
      </c>
      <c r="AP41" s="55"/>
    </row>
    <row r="42" spans="2:42">
      <c r="B42" s="51"/>
      <c r="C42" s="52"/>
      <c r="D42" s="53" t="s">
        <v>49</v>
      </c>
      <c r="E42" s="54" t="s">
        <v>49</v>
      </c>
      <c r="F42" s="54">
        <v>0</v>
      </c>
      <c r="G42" s="55"/>
      <c r="I42" s="51"/>
      <c r="J42" s="52"/>
      <c r="K42" s="53" t="s">
        <v>49</v>
      </c>
      <c r="L42" s="54" t="s">
        <v>49</v>
      </c>
      <c r="M42" s="54">
        <v>0</v>
      </c>
      <c r="N42" s="55"/>
      <c r="P42" s="51"/>
      <c r="Q42" s="52"/>
      <c r="R42" s="53" t="s">
        <v>49</v>
      </c>
      <c r="S42" s="54" t="s">
        <v>49</v>
      </c>
      <c r="T42" s="54">
        <f t="shared" si="0"/>
        <v>0</v>
      </c>
      <c r="U42" s="55"/>
      <c r="W42" s="51"/>
      <c r="X42" s="52"/>
      <c r="Y42" s="53" t="s">
        <v>49</v>
      </c>
      <c r="Z42" s="54" t="s">
        <v>49</v>
      </c>
      <c r="AA42" s="54">
        <f t="shared" si="1"/>
        <v>0</v>
      </c>
      <c r="AB42" s="55"/>
      <c r="AD42" s="51"/>
      <c r="AE42" s="52"/>
      <c r="AF42" s="53" t="s">
        <v>49</v>
      </c>
      <c r="AG42" s="54" t="s">
        <v>49</v>
      </c>
      <c r="AH42" s="54">
        <f t="shared" si="2"/>
        <v>0</v>
      </c>
      <c r="AI42" s="55"/>
      <c r="AK42" s="51"/>
      <c r="AL42" s="52"/>
      <c r="AM42" s="53" t="s">
        <v>49</v>
      </c>
      <c r="AN42" s="54" t="s">
        <v>49</v>
      </c>
      <c r="AO42" s="54">
        <v>0</v>
      </c>
      <c r="AP42" s="55"/>
    </row>
    <row r="43" spans="2:42">
      <c r="B43" s="51"/>
      <c r="C43" s="52"/>
      <c r="D43" s="53" t="s">
        <v>49</v>
      </c>
      <c r="E43" s="54" t="s">
        <v>49</v>
      </c>
      <c r="F43" s="54">
        <v>0</v>
      </c>
      <c r="G43" s="55"/>
      <c r="I43" s="51"/>
      <c r="J43" s="52"/>
      <c r="K43" s="53" t="s">
        <v>49</v>
      </c>
      <c r="L43" s="54" t="s">
        <v>49</v>
      </c>
      <c r="M43" s="54">
        <v>0</v>
      </c>
      <c r="N43" s="55"/>
      <c r="P43" s="51"/>
      <c r="Q43" s="52"/>
      <c r="R43" s="53" t="s">
        <v>49</v>
      </c>
      <c r="S43" s="54" t="s">
        <v>49</v>
      </c>
      <c r="T43" s="54">
        <f t="shared" si="0"/>
        <v>0</v>
      </c>
      <c r="U43" s="55"/>
      <c r="W43" s="51"/>
      <c r="X43" s="52"/>
      <c r="Y43" s="53" t="s">
        <v>49</v>
      </c>
      <c r="Z43" s="54" t="s">
        <v>49</v>
      </c>
      <c r="AA43" s="54">
        <f t="shared" si="1"/>
        <v>0</v>
      </c>
      <c r="AB43" s="55"/>
      <c r="AD43" s="51"/>
      <c r="AE43" s="52"/>
      <c r="AF43" s="53" t="s">
        <v>49</v>
      </c>
      <c r="AG43" s="54" t="s">
        <v>49</v>
      </c>
      <c r="AH43" s="54">
        <f t="shared" si="2"/>
        <v>0</v>
      </c>
      <c r="AI43" s="55"/>
      <c r="AK43" s="51"/>
      <c r="AL43" s="52"/>
      <c r="AM43" s="53" t="s">
        <v>49</v>
      </c>
      <c r="AN43" s="54" t="s">
        <v>49</v>
      </c>
      <c r="AO43" s="54">
        <v>0</v>
      </c>
      <c r="AP43" s="55"/>
    </row>
    <row r="44" spans="2:42">
      <c r="B44" s="51"/>
      <c r="C44" s="52"/>
      <c r="D44" s="53" t="s">
        <v>49</v>
      </c>
      <c r="E44" s="54" t="s">
        <v>49</v>
      </c>
      <c r="F44" s="54">
        <v>0</v>
      </c>
      <c r="G44" s="55"/>
      <c r="I44" s="51"/>
      <c r="J44" s="52"/>
      <c r="K44" s="53" t="s">
        <v>49</v>
      </c>
      <c r="L44" s="54" t="s">
        <v>49</v>
      </c>
      <c r="M44" s="54">
        <v>0</v>
      </c>
      <c r="N44" s="55"/>
      <c r="P44" s="51"/>
      <c r="Q44" s="52"/>
      <c r="R44" s="53" t="s">
        <v>49</v>
      </c>
      <c r="S44" s="54" t="s">
        <v>49</v>
      </c>
      <c r="T44" s="54">
        <f t="shared" si="0"/>
        <v>0</v>
      </c>
      <c r="U44" s="55"/>
      <c r="W44" s="51"/>
      <c r="X44" s="52"/>
      <c r="Y44" s="53" t="s">
        <v>49</v>
      </c>
      <c r="Z44" s="54" t="s">
        <v>49</v>
      </c>
      <c r="AA44" s="54">
        <f t="shared" si="1"/>
        <v>0</v>
      </c>
      <c r="AB44" s="55"/>
      <c r="AD44" s="51"/>
      <c r="AE44" s="52"/>
      <c r="AF44" s="53" t="s">
        <v>49</v>
      </c>
      <c r="AG44" s="54" t="s">
        <v>49</v>
      </c>
      <c r="AH44" s="54">
        <f t="shared" si="2"/>
        <v>0</v>
      </c>
      <c r="AI44" s="55"/>
      <c r="AK44" s="51"/>
      <c r="AL44" s="52"/>
      <c r="AM44" s="53" t="s">
        <v>49</v>
      </c>
      <c r="AN44" s="54" t="s">
        <v>49</v>
      </c>
      <c r="AO44" s="54">
        <v>0</v>
      </c>
      <c r="AP44" s="55"/>
    </row>
    <row r="45" spans="2:42">
      <c r="B45" s="51"/>
      <c r="C45" s="52"/>
      <c r="D45" s="53" t="s">
        <v>49</v>
      </c>
      <c r="E45" s="54" t="s">
        <v>49</v>
      </c>
      <c r="F45" s="54">
        <v>0</v>
      </c>
      <c r="G45" s="55"/>
      <c r="I45" s="51"/>
      <c r="J45" s="52"/>
      <c r="K45" s="53" t="s">
        <v>49</v>
      </c>
      <c r="L45" s="54" t="s">
        <v>49</v>
      </c>
      <c r="M45" s="54">
        <v>0</v>
      </c>
      <c r="N45" s="55"/>
      <c r="P45" s="51"/>
      <c r="Q45" s="52"/>
      <c r="R45" s="53" t="s">
        <v>49</v>
      </c>
      <c r="S45" s="54" t="s">
        <v>49</v>
      </c>
      <c r="T45" s="54">
        <f t="shared" si="0"/>
        <v>0</v>
      </c>
      <c r="U45" s="55"/>
      <c r="W45" s="51"/>
      <c r="X45" s="52"/>
      <c r="Y45" s="53" t="s">
        <v>49</v>
      </c>
      <c r="Z45" s="54" t="s">
        <v>49</v>
      </c>
      <c r="AA45" s="54">
        <f t="shared" si="1"/>
        <v>0</v>
      </c>
      <c r="AB45" s="55"/>
      <c r="AD45" s="51"/>
      <c r="AE45" s="52"/>
      <c r="AF45" s="53" t="s">
        <v>49</v>
      </c>
      <c r="AG45" s="54" t="s">
        <v>49</v>
      </c>
      <c r="AH45" s="54">
        <f t="shared" si="2"/>
        <v>0</v>
      </c>
      <c r="AI45" s="55"/>
      <c r="AK45" s="51"/>
      <c r="AL45" s="52"/>
      <c r="AM45" s="53" t="s">
        <v>49</v>
      </c>
      <c r="AN45" s="54" t="s">
        <v>49</v>
      </c>
      <c r="AO45" s="54">
        <v>0</v>
      </c>
      <c r="AP45" s="55"/>
    </row>
    <row r="46" spans="2:42">
      <c r="B46" s="51"/>
      <c r="C46" s="52"/>
      <c r="D46" s="53" t="s">
        <v>49</v>
      </c>
      <c r="E46" s="54" t="s">
        <v>49</v>
      </c>
      <c r="F46" s="54">
        <v>0</v>
      </c>
      <c r="G46" s="55"/>
      <c r="I46" s="51"/>
      <c r="J46" s="52"/>
      <c r="K46" s="53" t="s">
        <v>49</v>
      </c>
      <c r="L46" s="54" t="s">
        <v>49</v>
      </c>
      <c r="M46" s="54">
        <v>0</v>
      </c>
      <c r="N46" s="55"/>
      <c r="P46" s="51"/>
      <c r="Q46" s="52"/>
      <c r="R46" s="53" t="s">
        <v>49</v>
      </c>
      <c r="S46" s="54" t="s">
        <v>49</v>
      </c>
      <c r="T46" s="54">
        <f t="shared" si="0"/>
        <v>0</v>
      </c>
      <c r="U46" s="55"/>
      <c r="W46" s="51"/>
      <c r="X46" s="52"/>
      <c r="Y46" s="53" t="s">
        <v>49</v>
      </c>
      <c r="Z46" s="54" t="s">
        <v>49</v>
      </c>
      <c r="AA46" s="54">
        <f t="shared" si="1"/>
        <v>0</v>
      </c>
      <c r="AB46" s="55"/>
      <c r="AD46" s="51"/>
      <c r="AE46" s="52"/>
      <c r="AF46" s="53" t="s">
        <v>49</v>
      </c>
      <c r="AG46" s="54" t="s">
        <v>49</v>
      </c>
      <c r="AH46" s="54">
        <f t="shared" si="2"/>
        <v>0</v>
      </c>
      <c r="AI46" s="55"/>
      <c r="AK46" s="51"/>
      <c r="AL46" s="52"/>
      <c r="AM46" s="53" t="s">
        <v>49</v>
      </c>
      <c r="AN46" s="54" t="s">
        <v>49</v>
      </c>
      <c r="AO46" s="54">
        <v>0</v>
      </c>
      <c r="AP46" s="55"/>
    </row>
    <row r="47" spans="2:42">
      <c r="B47" s="51"/>
      <c r="C47" s="52"/>
      <c r="D47" s="53" t="s">
        <v>49</v>
      </c>
      <c r="E47" s="54" t="s">
        <v>49</v>
      </c>
      <c r="F47" s="54">
        <v>0</v>
      </c>
      <c r="G47" s="55"/>
      <c r="I47" s="51"/>
      <c r="J47" s="52"/>
      <c r="K47" s="53" t="s">
        <v>49</v>
      </c>
      <c r="L47" s="54" t="s">
        <v>49</v>
      </c>
      <c r="M47" s="54">
        <v>0</v>
      </c>
      <c r="N47" s="55"/>
      <c r="P47" s="51"/>
      <c r="Q47" s="52"/>
      <c r="R47" s="53" t="s">
        <v>49</v>
      </c>
      <c r="S47" s="54" t="s">
        <v>49</v>
      </c>
      <c r="T47" s="54">
        <f t="shared" si="0"/>
        <v>0</v>
      </c>
      <c r="U47" s="55"/>
      <c r="W47" s="51"/>
      <c r="X47" s="52"/>
      <c r="Y47" s="53" t="s">
        <v>49</v>
      </c>
      <c r="Z47" s="54" t="s">
        <v>49</v>
      </c>
      <c r="AA47" s="54">
        <f t="shared" si="1"/>
        <v>0</v>
      </c>
      <c r="AB47" s="55"/>
      <c r="AD47" s="51"/>
      <c r="AE47" s="52"/>
      <c r="AF47" s="53" t="s">
        <v>49</v>
      </c>
      <c r="AG47" s="54" t="s">
        <v>49</v>
      </c>
      <c r="AH47" s="54">
        <f t="shared" si="2"/>
        <v>0</v>
      </c>
      <c r="AI47" s="55"/>
      <c r="AK47" s="51"/>
      <c r="AL47" s="52"/>
      <c r="AM47" s="53" t="s">
        <v>49</v>
      </c>
      <c r="AN47" s="54" t="s">
        <v>49</v>
      </c>
      <c r="AO47" s="54">
        <v>0</v>
      </c>
      <c r="AP47" s="55"/>
    </row>
    <row r="48" spans="2:42">
      <c r="B48" s="51"/>
      <c r="C48" s="52"/>
      <c r="D48" s="53" t="s">
        <v>49</v>
      </c>
      <c r="E48" s="54" t="s">
        <v>49</v>
      </c>
      <c r="F48" s="54">
        <v>0</v>
      </c>
      <c r="G48" s="55"/>
      <c r="I48" s="51"/>
      <c r="J48" s="52"/>
      <c r="K48" s="53" t="s">
        <v>49</v>
      </c>
      <c r="L48" s="54" t="s">
        <v>49</v>
      </c>
      <c r="M48" s="54">
        <v>0</v>
      </c>
      <c r="N48" s="55"/>
      <c r="P48" s="51"/>
      <c r="Q48" s="52"/>
      <c r="R48" s="53" t="s">
        <v>49</v>
      </c>
      <c r="S48" s="54" t="s">
        <v>49</v>
      </c>
      <c r="T48" s="54">
        <f t="shared" si="0"/>
        <v>0</v>
      </c>
      <c r="U48" s="55"/>
      <c r="W48" s="51"/>
      <c r="X48" s="52"/>
      <c r="Y48" s="53" t="s">
        <v>49</v>
      </c>
      <c r="Z48" s="54" t="s">
        <v>49</v>
      </c>
      <c r="AA48" s="54">
        <f t="shared" si="1"/>
        <v>0</v>
      </c>
      <c r="AB48" s="55"/>
      <c r="AD48" s="51"/>
      <c r="AE48" s="52"/>
      <c r="AF48" s="53" t="s">
        <v>49</v>
      </c>
      <c r="AG48" s="54" t="s">
        <v>49</v>
      </c>
      <c r="AH48" s="54">
        <f t="shared" si="2"/>
        <v>0</v>
      </c>
      <c r="AI48" s="55"/>
      <c r="AK48" s="51"/>
      <c r="AL48" s="52"/>
      <c r="AM48" s="53" t="s">
        <v>49</v>
      </c>
      <c r="AN48" s="54" t="s">
        <v>49</v>
      </c>
      <c r="AO48" s="54">
        <v>0</v>
      </c>
      <c r="AP48" s="55"/>
    </row>
    <row r="49" spans="2:42">
      <c r="B49" s="51"/>
      <c r="C49" s="52"/>
      <c r="D49" s="53" t="s">
        <v>49</v>
      </c>
      <c r="E49" s="54" t="s">
        <v>49</v>
      </c>
      <c r="F49" s="54">
        <v>0</v>
      </c>
      <c r="G49" s="55"/>
      <c r="I49" s="51"/>
      <c r="J49" s="52"/>
      <c r="K49" s="53" t="s">
        <v>49</v>
      </c>
      <c r="L49" s="54" t="s">
        <v>49</v>
      </c>
      <c r="M49" s="54">
        <v>0</v>
      </c>
      <c r="N49" s="55"/>
      <c r="P49" s="51"/>
      <c r="Q49" s="52"/>
      <c r="R49" s="53" t="s">
        <v>49</v>
      </c>
      <c r="S49" s="54" t="s">
        <v>49</v>
      </c>
      <c r="T49" s="54">
        <f t="shared" si="0"/>
        <v>0</v>
      </c>
      <c r="U49" s="55"/>
      <c r="W49" s="51"/>
      <c r="X49" s="52"/>
      <c r="Y49" s="53" t="s">
        <v>49</v>
      </c>
      <c r="Z49" s="54" t="s">
        <v>49</v>
      </c>
      <c r="AA49" s="54">
        <f t="shared" si="1"/>
        <v>0</v>
      </c>
      <c r="AB49" s="55"/>
      <c r="AD49" s="51"/>
      <c r="AE49" s="52"/>
      <c r="AF49" s="53" t="s">
        <v>49</v>
      </c>
      <c r="AG49" s="54" t="s">
        <v>49</v>
      </c>
      <c r="AH49" s="54">
        <f t="shared" si="2"/>
        <v>0</v>
      </c>
      <c r="AI49" s="55"/>
      <c r="AK49" s="51"/>
      <c r="AL49" s="52"/>
      <c r="AM49" s="53" t="s">
        <v>49</v>
      </c>
      <c r="AN49" s="54" t="s">
        <v>49</v>
      </c>
      <c r="AO49" s="54">
        <v>0</v>
      </c>
      <c r="AP49" s="55"/>
    </row>
    <row r="50" spans="2:42">
      <c r="B50" s="51"/>
      <c r="C50" s="52"/>
      <c r="D50" s="53" t="s">
        <v>49</v>
      </c>
      <c r="E50" s="54" t="s">
        <v>49</v>
      </c>
      <c r="F50" s="54">
        <v>0</v>
      </c>
      <c r="G50" s="55"/>
      <c r="I50" s="51"/>
      <c r="J50" s="52"/>
      <c r="K50" s="53" t="s">
        <v>49</v>
      </c>
      <c r="L50" s="54" t="s">
        <v>49</v>
      </c>
      <c r="M50" s="54">
        <v>0</v>
      </c>
      <c r="N50" s="55"/>
      <c r="P50" s="51"/>
      <c r="Q50" s="52"/>
      <c r="R50" s="53" t="s">
        <v>49</v>
      </c>
      <c r="S50" s="54" t="s">
        <v>49</v>
      </c>
      <c r="T50" s="54">
        <f t="shared" si="0"/>
        <v>0</v>
      </c>
      <c r="U50" s="55"/>
      <c r="W50" s="51"/>
      <c r="X50" s="52"/>
      <c r="Y50" s="53" t="s">
        <v>49</v>
      </c>
      <c r="Z50" s="54" t="s">
        <v>49</v>
      </c>
      <c r="AA50" s="54">
        <f t="shared" si="1"/>
        <v>0</v>
      </c>
      <c r="AB50" s="55"/>
      <c r="AD50" s="51"/>
      <c r="AE50" s="52"/>
      <c r="AF50" s="53" t="s">
        <v>49</v>
      </c>
      <c r="AG50" s="54" t="s">
        <v>49</v>
      </c>
      <c r="AH50" s="54">
        <f t="shared" si="2"/>
        <v>0</v>
      </c>
      <c r="AI50" s="55"/>
      <c r="AK50" s="51"/>
      <c r="AL50" s="52"/>
      <c r="AM50" s="53" t="s">
        <v>49</v>
      </c>
      <c r="AN50" s="54" t="s">
        <v>49</v>
      </c>
      <c r="AO50" s="54">
        <v>0</v>
      </c>
      <c r="AP50" s="55"/>
    </row>
    <row r="51" spans="2:42">
      <c r="B51" s="51"/>
      <c r="C51" s="52"/>
      <c r="D51" s="53" t="s">
        <v>49</v>
      </c>
      <c r="E51" s="54" t="s">
        <v>49</v>
      </c>
      <c r="F51" s="54">
        <v>0</v>
      </c>
      <c r="G51" s="55"/>
      <c r="I51" s="51"/>
      <c r="J51" s="52"/>
      <c r="K51" s="53" t="s">
        <v>49</v>
      </c>
      <c r="L51" s="54" t="s">
        <v>49</v>
      </c>
      <c r="M51" s="54">
        <v>0</v>
      </c>
      <c r="N51" s="55"/>
      <c r="P51" s="51"/>
      <c r="Q51" s="52"/>
      <c r="R51" s="53" t="s">
        <v>49</v>
      </c>
      <c r="S51" s="54" t="s">
        <v>49</v>
      </c>
      <c r="T51" s="54">
        <f t="shared" si="0"/>
        <v>0</v>
      </c>
      <c r="U51" s="55"/>
      <c r="W51" s="51"/>
      <c r="X51" s="52"/>
      <c r="Y51" s="53" t="s">
        <v>49</v>
      </c>
      <c r="Z51" s="54" t="s">
        <v>49</v>
      </c>
      <c r="AA51" s="54">
        <f t="shared" si="1"/>
        <v>0</v>
      </c>
      <c r="AB51" s="55"/>
      <c r="AD51" s="51"/>
      <c r="AE51" s="52"/>
      <c r="AF51" s="53" t="s">
        <v>49</v>
      </c>
      <c r="AG51" s="54" t="s">
        <v>49</v>
      </c>
      <c r="AH51" s="54">
        <f t="shared" si="2"/>
        <v>0</v>
      </c>
      <c r="AI51" s="55"/>
      <c r="AK51" s="51"/>
      <c r="AL51" s="52"/>
      <c r="AM51" s="53" t="s">
        <v>49</v>
      </c>
      <c r="AN51" s="54" t="s">
        <v>49</v>
      </c>
      <c r="AO51" s="54">
        <v>0</v>
      </c>
      <c r="AP51" s="55"/>
    </row>
    <row r="52" spans="2:42">
      <c r="B52" s="51"/>
      <c r="C52" s="52"/>
      <c r="D52" s="53" t="s">
        <v>49</v>
      </c>
      <c r="E52" s="54" t="s">
        <v>49</v>
      </c>
      <c r="F52" s="54">
        <v>0</v>
      </c>
      <c r="G52" s="55"/>
      <c r="I52" s="51"/>
      <c r="J52" s="52"/>
      <c r="K52" s="53" t="s">
        <v>49</v>
      </c>
      <c r="L52" s="54" t="s">
        <v>49</v>
      </c>
      <c r="M52" s="54">
        <v>0</v>
      </c>
      <c r="N52" s="55"/>
      <c r="P52" s="51"/>
      <c r="Q52" s="52"/>
      <c r="R52" s="53" t="s">
        <v>49</v>
      </c>
      <c r="S52" s="54" t="s">
        <v>49</v>
      </c>
      <c r="T52" s="54">
        <f t="shared" si="0"/>
        <v>0</v>
      </c>
      <c r="U52" s="55"/>
      <c r="W52" s="51"/>
      <c r="X52" s="52"/>
      <c r="Y52" s="53" t="s">
        <v>49</v>
      </c>
      <c r="Z52" s="54" t="s">
        <v>49</v>
      </c>
      <c r="AA52" s="54">
        <f t="shared" si="1"/>
        <v>0</v>
      </c>
      <c r="AB52" s="55"/>
      <c r="AD52" s="51"/>
      <c r="AE52" s="52"/>
      <c r="AF52" s="53" t="s">
        <v>49</v>
      </c>
      <c r="AG52" s="54" t="s">
        <v>49</v>
      </c>
      <c r="AH52" s="54">
        <f t="shared" si="2"/>
        <v>0</v>
      </c>
      <c r="AI52" s="55"/>
      <c r="AK52" s="51"/>
      <c r="AL52" s="52"/>
      <c r="AM52" s="53" t="s">
        <v>49</v>
      </c>
      <c r="AN52" s="54" t="s">
        <v>49</v>
      </c>
      <c r="AO52" s="54">
        <v>0</v>
      </c>
      <c r="AP52" s="55"/>
    </row>
    <row r="53" spans="2:42">
      <c r="B53" s="51"/>
      <c r="C53" s="52"/>
      <c r="D53" s="53" t="s">
        <v>49</v>
      </c>
      <c r="E53" s="54" t="s">
        <v>49</v>
      </c>
      <c r="F53" s="54">
        <v>0</v>
      </c>
      <c r="G53" s="55"/>
      <c r="I53" s="51"/>
      <c r="J53" s="52"/>
      <c r="K53" s="53" t="s">
        <v>49</v>
      </c>
      <c r="L53" s="54" t="s">
        <v>49</v>
      </c>
      <c r="M53" s="54">
        <v>0</v>
      </c>
      <c r="N53" s="55"/>
      <c r="P53" s="51"/>
      <c r="Q53" s="52"/>
      <c r="R53" s="53" t="s">
        <v>49</v>
      </c>
      <c r="S53" s="54" t="s">
        <v>49</v>
      </c>
      <c r="T53" s="54">
        <f t="shared" si="0"/>
        <v>0</v>
      </c>
      <c r="U53" s="55"/>
      <c r="W53" s="51"/>
      <c r="X53" s="52"/>
      <c r="Y53" s="53" t="s">
        <v>49</v>
      </c>
      <c r="Z53" s="54" t="s">
        <v>49</v>
      </c>
      <c r="AA53" s="54">
        <f t="shared" si="1"/>
        <v>0</v>
      </c>
      <c r="AB53" s="55"/>
      <c r="AD53" s="51"/>
      <c r="AE53" s="52"/>
      <c r="AF53" s="53" t="s">
        <v>49</v>
      </c>
      <c r="AG53" s="54" t="s">
        <v>49</v>
      </c>
      <c r="AH53" s="54">
        <f t="shared" si="2"/>
        <v>0</v>
      </c>
      <c r="AI53" s="55"/>
      <c r="AK53" s="51"/>
      <c r="AL53" s="52"/>
      <c r="AM53" s="53" t="s">
        <v>49</v>
      </c>
      <c r="AN53" s="54" t="s">
        <v>49</v>
      </c>
      <c r="AO53" s="54">
        <v>0</v>
      </c>
      <c r="AP53" s="55"/>
    </row>
    <row r="54" spans="2:42">
      <c r="B54" s="51"/>
      <c r="C54" s="52"/>
      <c r="D54" s="53" t="s">
        <v>49</v>
      </c>
      <c r="E54" s="54" t="s">
        <v>49</v>
      </c>
      <c r="F54" s="54">
        <v>0</v>
      </c>
      <c r="G54" s="55"/>
      <c r="I54" s="51"/>
      <c r="J54" s="52"/>
      <c r="K54" s="53" t="s">
        <v>49</v>
      </c>
      <c r="L54" s="54" t="s">
        <v>49</v>
      </c>
      <c r="M54" s="54">
        <v>0</v>
      </c>
      <c r="N54" s="55"/>
      <c r="P54" s="51"/>
      <c r="Q54" s="52"/>
      <c r="R54" s="53" t="s">
        <v>49</v>
      </c>
      <c r="S54" s="54" t="s">
        <v>49</v>
      </c>
      <c r="T54" s="54">
        <f t="shared" si="0"/>
        <v>0</v>
      </c>
      <c r="U54" s="55"/>
      <c r="W54" s="51"/>
      <c r="X54" s="52"/>
      <c r="Y54" s="53" t="s">
        <v>49</v>
      </c>
      <c r="Z54" s="54" t="s">
        <v>49</v>
      </c>
      <c r="AA54" s="54">
        <f t="shared" si="1"/>
        <v>0</v>
      </c>
      <c r="AB54" s="55"/>
      <c r="AD54" s="51"/>
      <c r="AE54" s="52"/>
      <c r="AF54" s="53" t="s">
        <v>49</v>
      </c>
      <c r="AG54" s="54" t="s">
        <v>49</v>
      </c>
      <c r="AH54" s="54">
        <f t="shared" si="2"/>
        <v>0</v>
      </c>
      <c r="AI54" s="55"/>
      <c r="AK54" s="51"/>
      <c r="AL54" s="52"/>
      <c r="AM54" s="53" t="s">
        <v>49</v>
      </c>
      <c r="AN54" s="54" t="s">
        <v>49</v>
      </c>
      <c r="AO54" s="54">
        <v>0</v>
      </c>
      <c r="AP54" s="55"/>
    </row>
    <row r="55" spans="2:42">
      <c r="B55" s="51"/>
      <c r="C55" s="52"/>
      <c r="D55" s="53" t="s">
        <v>49</v>
      </c>
      <c r="E55" s="54" t="s">
        <v>49</v>
      </c>
      <c r="F55" s="54">
        <v>0</v>
      </c>
      <c r="G55" s="55"/>
      <c r="I55" s="51"/>
      <c r="J55" s="52"/>
      <c r="K55" s="53" t="s">
        <v>49</v>
      </c>
      <c r="L55" s="54" t="s">
        <v>49</v>
      </c>
      <c r="M55" s="54">
        <v>0</v>
      </c>
      <c r="N55" s="55"/>
      <c r="P55" s="51"/>
      <c r="Q55" s="52"/>
      <c r="R55" s="53" t="s">
        <v>49</v>
      </c>
      <c r="S55" s="54" t="s">
        <v>49</v>
      </c>
      <c r="T55" s="54">
        <f t="shared" si="0"/>
        <v>0</v>
      </c>
      <c r="U55" s="55"/>
      <c r="W55" s="51"/>
      <c r="X55" s="52"/>
      <c r="Y55" s="53" t="s">
        <v>49</v>
      </c>
      <c r="Z55" s="54" t="s">
        <v>49</v>
      </c>
      <c r="AA55" s="54">
        <f t="shared" si="1"/>
        <v>0</v>
      </c>
      <c r="AB55" s="55"/>
      <c r="AD55" s="51"/>
      <c r="AE55" s="52"/>
      <c r="AF55" s="53" t="s">
        <v>49</v>
      </c>
      <c r="AG55" s="54" t="s">
        <v>49</v>
      </c>
      <c r="AH55" s="54">
        <f t="shared" si="2"/>
        <v>0</v>
      </c>
      <c r="AI55" s="55"/>
      <c r="AK55" s="51"/>
      <c r="AL55" s="52"/>
      <c r="AM55" s="53" t="s">
        <v>49</v>
      </c>
      <c r="AN55" s="54" t="s">
        <v>49</v>
      </c>
      <c r="AO55" s="54">
        <v>0</v>
      </c>
      <c r="AP55" s="55"/>
    </row>
    <row r="56" spans="2:42">
      <c r="B56" s="51"/>
      <c r="C56" s="52"/>
      <c r="D56" s="53" t="s">
        <v>49</v>
      </c>
      <c r="E56" s="54" t="s">
        <v>49</v>
      </c>
      <c r="F56" s="54">
        <v>0</v>
      </c>
      <c r="G56" s="55"/>
      <c r="I56" s="51"/>
      <c r="J56" s="52"/>
      <c r="K56" s="53" t="s">
        <v>49</v>
      </c>
      <c r="L56" s="54" t="s">
        <v>49</v>
      </c>
      <c r="M56" s="54">
        <v>0</v>
      </c>
      <c r="N56" s="55"/>
      <c r="P56" s="51"/>
      <c r="Q56" s="52"/>
      <c r="R56" s="53" t="s">
        <v>49</v>
      </c>
      <c r="S56" s="54" t="s">
        <v>49</v>
      </c>
      <c r="T56" s="54">
        <f t="shared" si="0"/>
        <v>0</v>
      </c>
      <c r="U56" s="55"/>
      <c r="W56" s="51"/>
      <c r="X56" s="52"/>
      <c r="Y56" s="53" t="s">
        <v>49</v>
      </c>
      <c r="Z56" s="54" t="s">
        <v>49</v>
      </c>
      <c r="AA56" s="54">
        <f t="shared" si="1"/>
        <v>0</v>
      </c>
      <c r="AB56" s="55"/>
      <c r="AD56" s="51"/>
      <c r="AE56" s="52"/>
      <c r="AF56" s="53" t="s">
        <v>49</v>
      </c>
      <c r="AG56" s="54" t="s">
        <v>49</v>
      </c>
      <c r="AH56" s="54">
        <f t="shared" si="2"/>
        <v>0</v>
      </c>
      <c r="AI56" s="55"/>
      <c r="AK56" s="51"/>
      <c r="AL56" s="52"/>
      <c r="AM56" s="53" t="s">
        <v>49</v>
      </c>
      <c r="AN56" s="54" t="s">
        <v>49</v>
      </c>
      <c r="AO56" s="54">
        <v>0</v>
      </c>
      <c r="AP56" s="55"/>
    </row>
    <row r="57" spans="2:42">
      <c r="B57" s="51"/>
      <c r="C57" s="52"/>
      <c r="D57" s="53" t="s">
        <v>49</v>
      </c>
      <c r="E57" s="54" t="s">
        <v>49</v>
      </c>
      <c r="F57" s="54">
        <v>0</v>
      </c>
      <c r="G57" s="55"/>
      <c r="I57" s="51"/>
      <c r="J57" s="52"/>
      <c r="K57" s="53" t="s">
        <v>49</v>
      </c>
      <c r="L57" s="54" t="s">
        <v>49</v>
      </c>
      <c r="M57" s="54">
        <v>0</v>
      </c>
      <c r="N57" s="55"/>
      <c r="P57" s="51"/>
      <c r="Q57" s="52"/>
      <c r="R57" s="53" t="s">
        <v>49</v>
      </c>
      <c r="S57" s="54" t="s">
        <v>49</v>
      </c>
      <c r="T57" s="54">
        <f t="shared" si="0"/>
        <v>0</v>
      </c>
      <c r="U57" s="55"/>
      <c r="W57" s="51"/>
      <c r="X57" s="52"/>
      <c r="Y57" s="53" t="s">
        <v>49</v>
      </c>
      <c r="Z57" s="54" t="s">
        <v>49</v>
      </c>
      <c r="AA57" s="54">
        <f t="shared" si="1"/>
        <v>0</v>
      </c>
      <c r="AB57" s="55"/>
      <c r="AD57" s="51"/>
      <c r="AE57" s="52"/>
      <c r="AF57" s="53" t="s">
        <v>49</v>
      </c>
      <c r="AG57" s="54" t="s">
        <v>49</v>
      </c>
      <c r="AH57" s="54">
        <f t="shared" si="2"/>
        <v>0</v>
      </c>
      <c r="AI57" s="55"/>
      <c r="AK57" s="51"/>
      <c r="AL57" s="52"/>
      <c r="AM57" s="53" t="s">
        <v>49</v>
      </c>
      <c r="AN57" s="54" t="s">
        <v>49</v>
      </c>
      <c r="AO57" s="54">
        <v>0</v>
      </c>
      <c r="AP57" s="55"/>
    </row>
    <row r="58" spans="2:42">
      <c r="B58" s="51"/>
      <c r="C58" s="52"/>
      <c r="D58" s="53" t="s">
        <v>49</v>
      </c>
      <c r="E58" s="54" t="s">
        <v>49</v>
      </c>
      <c r="F58" s="54">
        <v>0</v>
      </c>
      <c r="G58" s="55"/>
      <c r="I58" s="51"/>
      <c r="J58" s="52"/>
      <c r="K58" s="53" t="s">
        <v>49</v>
      </c>
      <c r="L58" s="54" t="s">
        <v>49</v>
      </c>
      <c r="M58" s="54">
        <v>0</v>
      </c>
      <c r="N58" s="55"/>
      <c r="P58" s="51"/>
      <c r="Q58" s="52"/>
      <c r="R58" s="53" t="s">
        <v>49</v>
      </c>
      <c r="S58" s="54" t="s">
        <v>49</v>
      </c>
      <c r="T58" s="54">
        <f t="shared" si="0"/>
        <v>0</v>
      </c>
      <c r="U58" s="55"/>
      <c r="W58" s="51"/>
      <c r="X58" s="52"/>
      <c r="Y58" s="53" t="s">
        <v>49</v>
      </c>
      <c r="Z58" s="54" t="s">
        <v>49</v>
      </c>
      <c r="AA58" s="54">
        <f t="shared" si="1"/>
        <v>0</v>
      </c>
      <c r="AB58" s="55"/>
      <c r="AD58" s="51"/>
      <c r="AE58" s="52"/>
      <c r="AF58" s="53" t="s">
        <v>49</v>
      </c>
      <c r="AG58" s="54" t="s">
        <v>49</v>
      </c>
      <c r="AH58" s="54">
        <f t="shared" si="2"/>
        <v>0</v>
      </c>
      <c r="AI58" s="55"/>
      <c r="AK58" s="51"/>
      <c r="AL58" s="52"/>
      <c r="AM58" s="53" t="s">
        <v>49</v>
      </c>
      <c r="AN58" s="54" t="s">
        <v>49</v>
      </c>
      <c r="AO58" s="54">
        <v>0</v>
      </c>
      <c r="AP58" s="55"/>
    </row>
    <row r="59" spans="2:42">
      <c r="B59" s="51"/>
      <c r="C59" s="52"/>
      <c r="D59" s="53" t="s">
        <v>49</v>
      </c>
      <c r="E59" s="54" t="s">
        <v>49</v>
      </c>
      <c r="F59" s="54">
        <v>0</v>
      </c>
      <c r="G59" s="55"/>
      <c r="I59" s="51"/>
      <c r="J59" s="52"/>
      <c r="K59" s="53" t="s">
        <v>49</v>
      </c>
      <c r="L59" s="54" t="s">
        <v>49</v>
      </c>
      <c r="M59" s="54">
        <v>0</v>
      </c>
      <c r="N59" s="55"/>
      <c r="P59" s="51"/>
      <c r="Q59" s="52"/>
      <c r="R59" s="53" t="s">
        <v>49</v>
      </c>
      <c r="S59" s="54" t="s">
        <v>49</v>
      </c>
      <c r="T59" s="54">
        <f t="shared" si="0"/>
        <v>0</v>
      </c>
      <c r="U59" s="55"/>
      <c r="W59" s="51"/>
      <c r="X59" s="52"/>
      <c r="Y59" s="53" t="s">
        <v>49</v>
      </c>
      <c r="Z59" s="54" t="s">
        <v>49</v>
      </c>
      <c r="AA59" s="54">
        <f t="shared" si="1"/>
        <v>0</v>
      </c>
      <c r="AB59" s="55"/>
      <c r="AD59" s="51"/>
      <c r="AE59" s="52"/>
      <c r="AF59" s="53" t="s">
        <v>49</v>
      </c>
      <c r="AG59" s="54" t="s">
        <v>49</v>
      </c>
      <c r="AH59" s="54">
        <f t="shared" si="2"/>
        <v>0</v>
      </c>
      <c r="AI59" s="55"/>
      <c r="AK59" s="51"/>
      <c r="AL59" s="52"/>
      <c r="AM59" s="53" t="s">
        <v>49</v>
      </c>
      <c r="AN59" s="54" t="s">
        <v>49</v>
      </c>
      <c r="AO59" s="54">
        <v>0</v>
      </c>
      <c r="AP59" s="55"/>
    </row>
    <row r="60" spans="2:42">
      <c r="B60" s="51"/>
      <c r="C60" s="52"/>
      <c r="D60" s="53" t="s">
        <v>49</v>
      </c>
      <c r="E60" s="54" t="s">
        <v>49</v>
      </c>
      <c r="F60" s="54">
        <v>0</v>
      </c>
      <c r="G60" s="55"/>
      <c r="I60" s="51"/>
      <c r="J60" s="52"/>
      <c r="K60" s="53" t="s">
        <v>49</v>
      </c>
      <c r="L60" s="54" t="s">
        <v>49</v>
      </c>
      <c r="M60" s="54">
        <v>0</v>
      </c>
      <c r="N60" s="55"/>
      <c r="P60" s="51"/>
      <c r="Q60" s="52"/>
      <c r="R60" s="53" t="s">
        <v>49</v>
      </c>
      <c r="S60" s="54" t="s">
        <v>49</v>
      </c>
      <c r="T60" s="54">
        <f t="shared" si="0"/>
        <v>0</v>
      </c>
      <c r="U60" s="55"/>
      <c r="W60" s="51"/>
      <c r="X60" s="52"/>
      <c r="Y60" s="53" t="s">
        <v>49</v>
      </c>
      <c r="Z60" s="54" t="s">
        <v>49</v>
      </c>
      <c r="AA60" s="54">
        <f t="shared" si="1"/>
        <v>0</v>
      </c>
      <c r="AB60" s="55"/>
      <c r="AD60" s="51"/>
      <c r="AE60" s="52"/>
      <c r="AF60" s="53" t="s">
        <v>49</v>
      </c>
      <c r="AG60" s="54" t="s">
        <v>49</v>
      </c>
      <c r="AH60" s="54">
        <f t="shared" si="2"/>
        <v>0</v>
      </c>
      <c r="AI60" s="55"/>
      <c r="AK60" s="51"/>
      <c r="AL60" s="52"/>
      <c r="AM60" s="53" t="s">
        <v>49</v>
      </c>
      <c r="AN60" s="54" t="s">
        <v>49</v>
      </c>
      <c r="AO60" s="54">
        <v>0</v>
      </c>
      <c r="AP60" s="55"/>
    </row>
    <row r="61" spans="2:42">
      <c r="B61" s="51"/>
      <c r="C61" s="52"/>
      <c r="D61" s="53" t="s">
        <v>49</v>
      </c>
      <c r="E61" s="54" t="s">
        <v>49</v>
      </c>
      <c r="F61" s="54">
        <v>0</v>
      </c>
      <c r="G61" s="55"/>
      <c r="I61" s="51"/>
      <c r="J61" s="52"/>
      <c r="K61" s="53" t="s">
        <v>49</v>
      </c>
      <c r="L61" s="54" t="s">
        <v>49</v>
      </c>
      <c r="M61" s="54">
        <v>0</v>
      </c>
      <c r="N61" s="55"/>
      <c r="P61" s="51"/>
      <c r="Q61" s="52"/>
      <c r="R61" s="53" t="s">
        <v>49</v>
      </c>
      <c r="S61" s="54" t="s">
        <v>49</v>
      </c>
      <c r="T61" s="54">
        <f t="shared" si="0"/>
        <v>0</v>
      </c>
      <c r="U61" s="55"/>
      <c r="W61" s="51"/>
      <c r="X61" s="52"/>
      <c r="Y61" s="53" t="s">
        <v>49</v>
      </c>
      <c r="Z61" s="54" t="s">
        <v>49</v>
      </c>
      <c r="AA61" s="54">
        <f t="shared" si="1"/>
        <v>0</v>
      </c>
      <c r="AB61" s="55"/>
      <c r="AD61" s="51"/>
      <c r="AE61" s="52"/>
      <c r="AF61" s="53" t="s">
        <v>49</v>
      </c>
      <c r="AG61" s="54" t="s">
        <v>49</v>
      </c>
      <c r="AH61" s="54">
        <f t="shared" si="2"/>
        <v>0</v>
      </c>
      <c r="AI61" s="55"/>
      <c r="AK61" s="51"/>
      <c r="AL61" s="52"/>
      <c r="AM61" s="53" t="s">
        <v>49</v>
      </c>
      <c r="AN61" s="54" t="s">
        <v>49</v>
      </c>
      <c r="AO61" s="54">
        <v>0</v>
      </c>
      <c r="AP61" s="55"/>
    </row>
    <row r="62" spans="2:42">
      <c r="B62" s="51"/>
      <c r="C62" s="52"/>
      <c r="D62" s="53" t="s">
        <v>49</v>
      </c>
      <c r="E62" s="54" t="s">
        <v>49</v>
      </c>
      <c r="F62" s="54">
        <v>0</v>
      </c>
      <c r="G62" s="55"/>
      <c r="I62" s="51"/>
      <c r="J62" s="52"/>
      <c r="K62" s="53" t="s">
        <v>49</v>
      </c>
      <c r="L62" s="54" t="s">
        <v>49</v>
      </c>
      <c r="M62" s="54">
        <v>0</v>
      </c>
      <c r="N62" s="55"/>
      <c r="P62" s="51"/>
      <c r="Q62" s="52"/>
      <c r="R62" s="53" t="s">
        <v>49</v>
      </c>
      <c r="S62" s="54" t="s">
        <v>49</v>
      </c>
      <c r="T62" s="54">
        <f t="shared" si="0"/>
        <v>0</v>
      </c>
      <c r="U62" s="55"/>
      <c r="W62" s="51"/>
      <c r="X62" s="52"/>
      <c r="Y62" s="53" t="s">
        <v>49</v>
      </c>
      <c r="Z62" s="54" t="s">
        <v>49</v>
      </c>
      <c r="AA62" s="54">
        <f t="shared" si="1"/>
        <v>0</v>
      </c>
      <c r="AB62" s="55"/>
      <c r="AD62" s="51"/>
      <c r="AE62" s="52"/>
      <c r="AF62" s="53" t="s">
        <v>49</v>
      </c>
      <c r="AG62" s="54" t="s">
        <v>49</v>
      </c>
      <c r="AH62" s="54">
        <f t="shared" si="2"/>
        <v>0</v>
      </c>
      <c r="AI62" s="55"/>
      <c r="AK62" s="51"/>
      <c r="AL62" s="52"/>
      <c r="AM62" s="53" t="s">
        <v>49</v>
      </c>
      <c r="AN62" s="54" t="s">
        <v>49</v>
      </c>
      <c r="AO62" s="54">
        <v>0</v>
      </c>
      <c r="AP62" s="55"/>
    </row>
    <row r="63" spans="2:42">
      <c r="B63" s="51"/>
      <c r="C63" s="52"/>
      <c r="D63" s="53" t="s">
        <v>49</v>
      </c>
      <c r="E63" s="54" t="s">
        <v>49</v>
      </c>
      <c r="F63" s="54">
        <v>0</v>
      </c>
      <c r="G63" s="55"/>
      <c r="I63" s="51"/>
      <c r="J63" s="52"/>
      <c r="K63" s="53" t="s">
        <v>49</v>
      </c>
      <c r="L63" s="54" t="s">
        <v>49</v>
      </c>
      <c r="M63" s="54">
        <v>0</v>
      </c>
      <c r="N63" s="55"/>
      <c r="P63" s="51"/>
      <c r="Q63" s="52"/>
      <c r="R63" s="53" t="s">
        <v>49</v>
      </c>
      <c r="S63" s="54" t="s">
        <v>49</v>
      </c>
      <c r="T63" s="54">
        <f t="shared" si="0"/>
        <v>0</v>
      </c>
      <c r="U63" s="55"/>
      <c r="W63" s="51"/>
      <c r="X63" s="52"/>
      <c r="Y63" s="53" t="s">
        <v>49</v>
      </c>
      <c r="Z63" s="54" t="s">
        <v>49</v>
      </c>
      <c r="AA63" s="54">
        <f t="shared" si="1"/>
        <v>0</v>
      </c>
      <c r="AB63" s="55"/>
      <c r="AD63" s="51"/>
      <c r="AE63" s="52"/>
      <c r="AF63" s="53" t="s">
        <v>49</v>
      </c>
      <c r="AG63" s="54" t="s">
        <v>49</v>
      </c>
      <c r="AH63" s="54">
        <f t="shared" si="2"/>
        <v>0</v>
      </c>
      <c r="AI63" s="55"/>
      <c r="AK63" s="51"/>
      <c r="AL63" s="52"/>
      <c r="AM63" s="53" t="s">
        <v>49</v>
      </c>
      <c r="AN63" s="54" t="s">
        <v>49</v>
      </c>
      <c r="AO63" s="54">
        <v>0</v>
      </c>
      <c r="AP63" s="55"/>
    </row>
    <row r="64" spans="2:42">
      <c r="B64" s="51"/>
      <c r="C64" s="52"/>
      <c r="D64" s="53" t="s">
        <v>49</v>
      </c>
      <c r="E64" s="54" t="s">
        <v>49</v>
      </c>
      <c r="F64" s="54">
        <v>0</v>
      </c>
      <c r="G64" s="55"/>
      <c r="I64" s="51"/>
      <c r="J64" s="52"/>
      <c r="K64" s="53" t="s">
        <v>49</v>
      </c>
      <c r="L64" s="54" t="s">
        <v>49</v>
      </c>
      <c r="M64" s="54">
        <v>0</v>
      </c>
      <c r="N64" s="55"/>
      <c r="P64" s="51"/>
      <c r="Q64" s="52"/>
      <c r="R64" s="53" t="s">
        <v>49</v>
      </c>
      <c r="S64" s="54" t="s">
        <v>49</v>
      </c>
      <c r="T64" s="54">
        <f t="shared" si="0"/>
        <v>0</v>
      </c>
      <c r="U64" s="55"/>
      <c r="W64" s="51"/>
      <c r="X64" s="52"/>
      <c r="Y64" s="53" t="s">
        <v>49</v>
      </c>
      <c r="Z64" s="54" t="s">
        <v>49</v>
      </c>
      <c r="AA64" s="54">
        <f t="shared" si="1"/>
        <v>0</v>
      </c>
      <c r="AB64" s="55"/>
      <c r="AD64" s="51"/>
      <c r="AE64" s="52"/>
      <c r="AF64" s="53" t="s">
        <v>49</v>
      </c>
      <c r="AG64" s="54" t="s">
        <v>49</v>
      </c>
      <c r="AH64" s="54">
        <f t="shared" si="2"/>
        <v>0</v>
      </c>
      <c r="AI64" s="55"/>
      <c r="AK64" s="51"/>
      <c r="AL64" s="52"/>
      <c r="AM64" s="53" t="s">
        <v>49</v>
      </c>
      <c r="AN64" s="54" t="s">
        <v>49</v>
      </c>
      <c r="AO64" s="54">
        <v>0</v>
      </c>
      <c r="AP64" s="55"/>
    </row>
    <row r="65" spans="2:42">
      <c r="B65" s="51"/>
      <c r="C65" s="52"/>
      <c r="D65" s="53" t="s">
        <v>49</v>
      </c>
      <c r="E65" s="54" t="s">
        <v>49</v>
      </c>
      <c r="F65" s="54">
        <v>0</v>
      </c>
      <c r="G65" s="55"/>
      <c r="I65" s="51"/>
      <c r="J65" s="52"/>
      <c r="K65" s="53" t="s">
        <v>49</v>
      </c>
      <c r="L65" s="54" t="s">
        <v>49</v>
      </c>
      <c r="M65" s="54">
        <v>0</v>
      </c>
      <c r="N65" s="55"/>
      <c r="P65" s="51"/>
      <c r="Q65" s="52"/>
      <c r="R65" s="53" t="s">
        <v>49</v>
      </c>
      <c r="S65" s="54" t="s">
        <v>49</v>
      </c>
      <c r="T65" s="54">
        <f t="shared" si="0"/>
        <v>0</v>
      </c>
      <c r="U65" s="55"/>
      <c r="W65" s="51"/>
      <c r="X65" s="52"/>
      <c r="Y65" s="53" t="s">
        <v>49</v>
      </c>
      <c r="Z65" s="54" t="s">
        <v>49</v>
      </c>
      <c r="AA65" s="54">
        <f t="shared" si="1"/>
        <v>0</v>
      </c>
      <c r="AB65" s="55"/>
      <c r="AD65" s="51"/>
      <c r="AE65" s="52"/>
      <c r="AF65" s="53" t="s">
        <v>49</v>
      </c>
      <c r="AG65" s="54" t="s">
        <v>49</v>
      </c>
      <c r="AH65" s="54">
        <f t="shared" si="2"/>
        <v>0</v>
      </c>
      <c r="AI65" s="55"/>
      <c r="AK65" s="51"/>
      <c r="AL65" s="52"/>
      <c r="AM65" s="53" t="s">
        <v>49</v>
      </c>
      <c r="AN65" s="54" t="s">
        <v>49</v>
      </c>
      <c r="AO65" s="54">
        <v>0</v>
      </c>
      <c r="AP65" s="55"/>
    </row>
    <row r="66" spans="2:42">
      <c r="B66" s="51"/>
      <c r="C66" s="52"/>
      <c r="D66" s="53" t="s">
        <v>49</v>
      </c>
      <c r="E66" s="54" t="s">
        <v>49</v>
      </c>
      <c r="F66" s="54">
        <v>0</v>
      </c>
      <c r="G66" s="55"/>
      <c r="I66" s="51"/>
      <c r="J66" s="52"/>
      <c r="K66" s="53" t="s">
        <v>49</v>
      </c>
      <c r="L66" s="54" t="s">
        <v>49</v>
      </c>
      <c r="M66" s="54">
        <v>0</v>
      </c>
      <c r="N66" s="55"/>
      <c r="P66" s="51"/>
      <c r="Q66" s="52"/>
      <c r="R66" s="53" t="s">
        <v>49</v>
      </c>
      <c r="S66" s="54" t="s">
        <v>49</v>
      </c>
      <c r="T66" s="54">
        <f t="shared" si="0"/>
        <v>0</v>
      </c>
      <c r="U66" s="55"/>
      <c r="W66" s="51"/>
      <c r="X66" s="52"/>
      <c r="Y66" s="53" t="s">
        <v>49</v>
      </c>
      <c r="Z66" s="54" t="s">
        <v>49</v>
      </c>
      <c r="AA66" s="54">
        <f t="shared" si="1"/>
        <v>0</v>
      </c>
      <c r="AB66" s="55"/>
      <c r="AD66" s="51"/>
      <c r="AE66" s="52"/>
      <c r="AF66" s="53" t="s">
        <v>49</v>
      </c>
      <c r="AG66" s="54" t="s">
        <v>49</v>
      </c>
      <c r="AH66" s="54">
        <f t="shared" si="2"/>
        <v>0</v>
      </c>
      <c r="AI66" s="55"/>
      <c r="AK66" s="51"/>
      <c r="AL66" s="52"/>
      <c r="AM66" s="53" t="s">
        <v>49</v>
      </c>
      <c r="AN66" s="54" t="s">
        <v>49</v>
      </c>
      <c r="AO66" s="54">
        <v>0</v>
      </c>
      <c r="AP66" s="55"/>
    </row>
    <row r="67" spans="2:42">
      <c r="B67" s="51"/>
      <c r="C67" s="52"/>
      <c r="D67" s="53" t="s">
        <v>49</v>
      </c>
      <c r="E67" s="54" t="s">
        <v>49</v>
      </c>
      <c r="F67" s="54">
        <v>0</v>
      </c>
      <c r="G67" s="55"/>
      <c r="I67" s="51"/>
      <c r="J67" s="52"/>
      <c r="K67" s="53" t="s">
        <v>49</v>
      </c>
      <c r="L67" s="54" t="s">
        <v>49</v>
      </c>
      <c r="M67" s="54">
        <v>0</v>
      </c>
      <c r="N67" s="55"/>
      <c r="P67" s="51"/>
      <c r="Q67" s="52"/>
      <c r="R67" s="53" t="s">
        <v>49</v>
      </c>
      <c r="S67" s="54" t="s">
        <v>49</v>
      </c>
      <c r="T67" s="54">
        <f t="shared" si="0"/>
        <v>0</v>
      </c>
      <c r="U67" s="55"/>
      <c r="W67" s="51"/>
      <c r="X67" s="52"/>
      <c r="Y67" s="53" t="s">
        <v>49</v>
      </c>
      <c r="Z67" s="54" t="s">
        <v>49</v>
      </c>
      <c r="AA67" s="54">
        <f t="shared" si="1"/>
        <v>0</v>
      </c>
      <c r="AB67" s="55"/>
      <c r="AD67" s="51"/>
      <c r="AE67" s="52"/>
      <c r="AF67" s="53" t="s">
        <v>49</v>
      </c>
      <c r="AG67" s="54" t="s">
        <v>49</v>
      </c>
      <c r="AH67" s="54">
        <f t="shared" si="2"/>
        <v>0</v>
      </c>
      <c r="AI67" s="55"/>
      <c r="AK67" s="51"/>
      <c r="AL67" s="52"/>
      <c r="AM67" s="53" t="s">
        <v>49</v>
      </c>
      <c r="AN67" s="54" t="s">
        <v>49</v>
      </c>
      <c r="AO67" s="54">
        <v>0</v>
      </c>
      <c r="AP67" s="55"/>
    </row>
    <row r="68" spans="2:42">
      <c r="B68" s="51"/>
      <c r="C68" s="52"/>
      <c r="D68" s="53" t="s">
        <v>49</v>
      </c>
      <c r="E68" s="54" t="s">
        <v>49</v>
      </c>
      <c r="F68" s="54">
        <v>0</v>
      </c>
      <c r="G68" s="55"/>
      <c r="I68" s="51"/>
      <c r="J68" s="52"/>
      <c r="K68" s="53" t="s">
        <v>49</v>
      </c>
      <c r="L68" s="54" t="s">
        <v>49</v>
      </c>
      <c r="M68" s="54">
        <v>0</v>
      </c>
      <c r="N68" s="55"/>
      <c r="P68" s="51"/>
      <c r="Q68" s="52"/>
      <c r="R68" s="53" t="s">
        <v>49</v>
      </c>
      <c r="S68" s="54" t="s">
        <v>49</v>
      </c>
      <c r="T68" s="54">
        <f t="shared" si="0"/>
        <v>0</v>
      </c>
      <c r="U68" s="55"/>
      <c r="W68" s="51"/>
      <c r="X68" s="52"/>
      <c r="Y68" s="53" t="s">
        <v>49</v>
      </c>
      <c r="Z68" s="54" t="s">
        <v>49</v>
      </c>
      <c r="AA68" s="54">
        <f t="shared" si="1"/>
        <v>0</v>
      </c>
      <c r="AB68" s="55"/>
      <c r="AD68" s="51"/>
      <c r="AE68" s="52"/>
      <c r="AF68" s="53" t="s">
        <v>49</v>
      </c>
      <c r="AG68" s="54" t="s">
        <v>49</v>
      </c>
      <c r="AH68" s="54">
        <f t="shared" si="2"/>
        <v>0</v>
      </c>
      <c r="AI68" s="55"/>
      <c r="AK68" s="51"/>
      <c r="AL68" s="52"/>
      <c r="AM68" s="53" t="s">
        <v>49</v>
      </c>
      <c r="AN68" s="54" t="s">
        <v>49</v>
      </c>
      <c r="AO68" s="54">
        <v>0</v>
      </c>
      <c r="AP68" s="55"/>
    </row>
    <row r="69" spans="2:42">
      <c r="B69" s="51"/>
      <c r="C69" s="52"/>
      <c r="D69" s="53" t="s">
        <v>49</v>
      </c>
      <c r="E69" s="54" t="s">
        <v>49</v>
      </c>
      <c r="F69" s="54">
        <v>0</v>
      </c>
      <c r="G69" s="55"/>
      <c r="I69" s="51"/>
      <c r="J69" s="52"/>
      <c r="K69" s="53" t="s">
        <v>49</v>
      </c>
      <c r="L69" s="54" t="s">
        <v>49</v>
      </c>
      <c r="M69" s="54">
        <v>0</v>
      </c>
      <c r="N69" s="55"/>
      <c r="P69" s="51"/>
      <c r="Q69" s="52"/>
      <c r="R69" s="53" t="s">
        <v>49</v>
      </c>
      <c r="S69" s="54" t="s">
        <v>49</v>
      </c>
      <c r="T69" s="54">
        <f t="shared" si="0"/>
        <v>0</v>
      </c>
      <c r="U69" s="55"/>
      <c r="W69" s="51"/>
      <c r="X69" s="52"/>
      <c r="Y69" s="53" t="s">
        <v>49</v>
      </c>
      <c r="Z69" s="54" t="s">
        <v>49</v>
      </c>
      <c r="AA69" s="54">
        <f t="shared" si="1"/>
        <v>0</v>
      </c>
      <c r="AB69" s="55"/>
      <c r="AD69" s="51"/>
      <c r="AE69" s="52"/>
      <c r="AF69" s="53" t="s">
        <v>49</v>
      </c>
      <c r="AG69" s="54" t="s">
        <v>49</v>
      </c>
      <c r="AH69" s="54">
        <f t="shared" si="2"/>
        <v>0</v>
      </c>
      <c r="AI69" s="55"/>
      <c r="AK69" s="51"/>
      <c r="AL69" s="52"/>
      <c r="AM69" s="53" t="s">
        <v>49</v>
      </c>
      <c r="AN69" s="54" t="s">
        <v>49</v>
      </c>
      <c r="AO69" s="54">
        <v>0</v>
      </c>
      <c r="AP69" s="55"/>
    </row>
    <row r="70" spans="2:42">
      <c r="B70" s="51"/>
      <c r="C70" s="52"/>
      <c r="D70" s="53" t="s">
        <v>49</v>
      </c>
      <c r="E70" s="54" t="s">
        <v>49</v>
      </c>
      <c r="F70" s="54">
        <v>0</v>
      </c>
      <c r="G70" s="55"/>
      <c r="I70" s="51"/>
      <c r="J70" s="52"/>
      <c r="K70" s="53" t="s">
        <v>49</v>
      </c>
      <c r="L70" s="54" t="s">
        <v>49</v>
      </c>
      <c r="M70" s="54">
        <v>0</v>
      </c>
      <c r="N70" s="55"/>
      <c r="P70" s="51"/>
      <c r="Q70" s="52"/>
      <c r="R70" s="53" t="s">
        <v>49</v>
      </c>
      <c r="S70" s="54" t="s">
        <v>49</v>
      </c>
      <c r="T70" s="54">
        <f t="shared" si="0"/>
        <v>0</v>
      </c>
      <c r="U70" s="55"/>
      <c r="W70" s="51"/>
      <c r="X70" s="52"/>
      <c r="Y70" s="53" t="s">
        <v>49</v>
      </c>
      <c r="Z70" s="54" t="s">
        <v>49</v>
      </c>
      <c r="AA70" s="54">
        <f t="shared" si="1"/>
        <v>0</v>
      </c>
      <c r="AB70" s="55"/>
      <c r="AD70" s="51"/>
      <c r="AE70" s="52"/>
      <c r="AF70" s="53" t="s">
        <v>49</v>
      </c>
      <c r="AG70" s="54" t="s">
        <v>49</v>
      </c>
      <c r="AH70" s="54">
        <f t="shared" si="2"/>
        <v>0</v>
      </c>
      <c r="AI70" s="55"/>
      <c r="AK70" s="51"/>
      <c r="AL70" s="52"/>
      <c r="AM70" s="53" t="s">
        <v>49</v>
      </c>
      <c r="AN70" s="54" t="s">
        <v>49</v>
      </c>
      <c r="AO70" s="54">
        <v>0</v>
      </c>
      <c r="AP70" s="55"/>
    </row>
    <row r="71" spans="2:42">
      <c r="B71" s="51"/>
      <c r="C71" s="52"/>
      <c r="D71" s="53" t="s">
        <v>49</v>
      </c>
      <c r="E71" s="54" t="s">
        <v>49</v>
      </c>
      <c r="F71" s="54">
        <v>0</v>
      </c>
      <c r="G71" s="55"/>
      <c r="I71" s="51"/>
      <c r="J71" s="52"/>
      <c r="K71" s="53" t="s">
        <v>49</v>
      </c>
      <c r="L71" s="54" t="s">
        <v>49</v>
      </c>
      <c r="M71" s="54">
        <v>0</v>
      </c>
      <c r="N71" s="55"/>
      <c r="P71" s="51"/>
      <c r="Q71" s="52"/>
      <c r="R71" s="53" t="s">
        <v>49</v>
      </c>
      <c r="S71" s="54" t="s">
        <v>49</v>
      </c>
      <c r="T71" s="54">
        <f t="shared" si="0"/>
        <v>0</v>
      </c>
      <c r="U71" s="55"/>
      <c r="W71" s="51"/>
      <c r="X71" s="52"/>
      <c r="Y71" s="53" t="s">
        <v>49</v>
      </c>
      <c r="Z71" s="54" t="s">
        <v>49</v>
      </c>
      <c r="AA71" s="54">
        <f t="shared" si="1"/>
        <v>0</v>
      </c>
      <c r="AB71" s="55"/>
      <c r="AD71" s="51"/>
      <c r="AE71" s="52"/>
      <c r="AF71" s="53" t="s">
        <v>49</v>
      </c>
      <c r="AG71" s="54" t="s">
        <v>49</v>
      </c>
      <c r="AH71" s="54">
        <f t="shared" si="2"/>
        <v>0</v>
      </c>
      <c r="AI71" s="55"/>
      <c r="AK71" s="51"/>
      <c r="AL71" s="52"/>
      <c r="AM71" s="53" t="s">
        <v>49</v>
      </c>
      <c r="AN71" s="54" t="s">
        <v>49</v>
      </c>
      <c r="AO71" s="54">
        <v>0</v>
      </c>
      <c r="AP71" s="55"/>
    </row>
    <row r="72" spans="2:42">
      <c r="B72" s="51"/>
      <c r="C72" s="52"/>
      <c r="D72" s="53" t="s">
        <v>49</v>
      </c>
      <c r="E72" s="54" t="s">
        <v>49</v>
      </c>
      <c r="F72" s="54">
        <v>0</v>
      </c>
      <c r="G72" s="55"/>
      <c r="I72" s="51"/>
      <c r="J72" s="52"/>
      <c r="K72" s="53" t="s">
        <v>49</v>
      </c>
      <c r="L72" s="54" t="s">
        <v>49</v>
      </c>
      <c r="M72" s="54">
        <v>0</v>
      </c>
      <c r="N72" s="55"/>
      <c r="P72" s="51"/>
      <c r="Q72" s="52"/>
      <c r="R72" s="53" t="s">
        <v>49</v>
      </c>
      <c r="S72" s="54" t="s">
        <v>49</v>
      </c>
      <c r="T72" s="54">
        <f t="shared" si="0"/>
        <v>0</v>
      </c>
      <c r="U72" s="55"/>
      <c r="W72" s="51"/>
      <c r="X72" s="52"/>
      <c r="Y72" s="53" t="s">
        <v>49</v>
      </c>
      <c r="Z72" s="54" t="s">
        <v>49</v>
      </c>
      <c r="AA72" s="54">
        <f t="shared" si="1"/>
        <v>0</v>
      </c>
      <c r="AB72" s="55"/>
      <c r="AD72" s="51"/>
      <c r="AE72" s="52"/>
      <c r="AF72" s="53" t="s">
        <v>49</v>
      </c>
      <c r="AG72" s="54" t="s">
        <v>49</v>
      </c>
      <c r="AH72" s="54">
        <f t="shared" si="2"/>
        <v>0</v>
      </c>
      <c r="AI72" s="55"/>
      <c r="AK72" s="51"/>
      <c r="AL72" s="52"/>
      <c r="AM72" s="53" t="s">
        <v>49</v>
      </c>
      <c r="AN72" s="54" t="s">
        <v>49</v>
      </c>
      <c r="AO72" s="54">
        <v>0</v>
      </c>
      <c r="AP72" s="55"/>
    </row>
    <row r="73" spans="2:42">
      <c r="B73" s="51"/>
      <c r="C73" s="52"/>
      <c r="D73" s="53" t="s">
        <v>49</v>
      </c>
      <c r="E73" s="54" t="s">
        <v>49</v>
      </c>
      <c r="F73" s="54">
        <v>0</v>
      </c>
      <c r="G73" s="55"/>
      <c r="I73" s="51"/>
      <c r="J73" s="52"/>
      <c r="K73" s="53" t="s">
        <v>49</v>
      </c>
      <c r="L73" s="54" t="s">
        <v>49</v>
      </c>
      <c r="M73" s="54">
        <v>0</v>
      </c>
      <c r="N73" s="55"/>
      <c r="P73" s="51"/>
      <c r="Q73" s="52"/>
      <c r="R73" s="53" t="s">
        <v>49</v>
      </c>
      <c r="S73" s="54" t="s">
        <v>49</v>
      </c>
      <c r="T73" s="54">
        <f t="shared" si="0"/>
        <v>0</v>
      </c>
      <c r="U73" s="55"/>
      <c r="W73" s="51"/>
      <c r="X73" s="52"/>
      <c r="Y73" s="53" t="s">
        <v>49</v>
      </c>
      <c r="Z73" s="54" t="s">
        <v>49</v>
      </c>
      <c r="AA73" s="54">
        <f t="shared" si="1"/>
        <v>0</v>
      </c>
      <c r="AB73" s="55"/>
      <c r="AD73" s="51"/>
      <c r="AE73" s="52"/>
      <c r="AF73" s="53" t="s">
        <v>49</v>
      </c>
      <c r="AG73" s="54" t="s">
        <v>49</v>
      </c>
      <c r="AH73" s="54">
        <f t="shared" si="2"/>
        <v>0</v>
      </c>
      <c r="AI73" s="55"/>
      <c r="AK73" s="51"/>
      <c r="AL73" s="52"/>
      <c r="AM73" s="53" t="s">
        <v>49</v>
      </c>
      <c r="AN73" s="54" t="s">
        <v>49</v>
      </c>
      <c r="AO73" s="54">
        <v>0</v>
      </c>
      <c r="AP73" s="55"/>
    </row>
    <row r="74" spans="2:42">
      <c r="B74" s="51"/>
      <c r="C74" s="52"/>
      <c r="D74" s="53" t="s">
        <v>49</v>
      </c>
      <c r="E74" s="54" t="s">
        <v>49</v>
      </c>
      <c r="F74" s="54">
        <v>0</v>
      </c>
      <c r="G74" s="55"/>
      <c r="I74" s="51"/>
      <c r="J74" s="52"/>
      <c r="K74" s="53" t="s">
        <v>49</v>
      </c>
      <c r="L74" s="54" t="s">
        <v>49</v>
      </c>
      <c r="M74" s="54">
        <v>0</v>
      </c>
      <c r="N74" s="55"/>
      <c r="P74" s="51"/>
      <c r="Q74" s="52"/>
      <c r="R74" s="53" t="s">
        <v>49</v>
      </c>
      <c r="S74" s="54" t="s">
        <v>49</v>
      </c>
      <c r="T74" s="54">
        <f t="shared" si="0"/>
        <v>0</v>
      </c>
      <c r="U74" s="55"/>
      <c r="W74" s="51"/>
      <c r="X74" s="52"/>
      <c r="Y74" s="53" t="s">
        <v>49</v>
      </c>
      <c r="Z74" s="54" t="s">
        <v>49</v>
      </c>
      <c r="AA74" s="54">
        <f t="shared" si="1"/>
        <v>0</v>
      </c>
      <c r="AB74" s="55"/>
      <c r="AD74" s="51"/>
      <c r="AE74" s="52"/>
      <c r="AF74" s="53" t="s">
        <v>49</v>
      </c>
      <c r="AG74" s="54" t="s">
        <v>49</v>
      </c>
      <c r="AH74" s="54">
        <f t="shared" si="2"/>
        <v>0</v>
      </c>
      <c r="AI74" s="55"/>
      <c r="AK74" s="51"/>
      <c r="AL74" s="52"/>
      <c r="AM74" s="53" t="s">
        <v>49</v>
      </c>
      <c r="AN74" s="54" t="s">
        <v>49</v>
      </c>
      <c r="AO74" s="54">
        <v>0</v>
      </c>
      <c r="AP74" s="55"/>
    </row>
    <row r="75" spans="2:42">
      <c r="B75" s="51"/>
      <c r="C75" s="52"/>
      <c r="D75" s="53" t="s">
        <v>49</v>
      </c>
      <c r="E75" s="54" t="s">
        <v>49</v>
      </c>
      <c r="F75" s="54">
        <v>0</v>
      </c>
      <c r="G75" s="55"/>
      <c r="I75" s="51"/>
      <c r="J75" s="52"/>
      <c r="K75" s="53" t="s">
        <v>49</v>
      </c>
      <c r="L75" s="54" t="s">
        <v>49</v>
      </c>
      <c r="M75" s="54">
        <v>0</v>
      </c>
      <c r="N75" s="55"/>
      <c r="P75" s="51"/>
      <c r="Q75" s="52"/>
      <c r="R75" s="53" t="s">
        <v>49</v>
      </c>
      <c r="S75" s="54" t="s">
        <v>49</v>
      </c>
      <c r="T75" s="54">
        <f t="shared" si="0"/>
        <v>0</v>
      </c>
      <c r="U75" s="55"/>
      <c r="W75" s="51"/>
      <c r="X75" s="52"/>
      <c r="Y75" s="53" t="s">
        <v>49</v>
      </c>
      <c r="Z75" s="54" t="s">
        <v>49</v>
      </c>
      <c r="AA75" s="54">
        <f t="shared" si="1"/>
        <v>0</v>
      </c>
      <c r="AB75" s="55"/>
      <c r="AD75" s="51"/>
      <c r="AE75" s="52"/>
      <c r="AF75" s="53" t="s">
        <v>49</v>
      </c>
      <c r="AG75" s="54" t="s">
        <v>49</v>
      </c>
      <c r="AH75" s="54">
        <f t="shared" si="2"/>
        <v>0</v>
      </c>
      <c r="AI75" s="55"/>
      <c r="AK75" s="51"/>
      <c r="AL75" s="52"/>
      <c r="AM75" s="53" t="s">
        <v>49</v>
      </c>
      <c r="AN75" s="54" t="s">
        <v>49</v>
      </c>
      <c r="AO75" s="54">
        <v>0</v>
      </c>
      <c r="AP75" s="55"/>
    </row>
    <row r="76" spans="2:42">
      <c r="B76" s="51"/>
      <c r="C76" s="52"/>
      <c r="D76" s="53" t="s">
        <v>49</v>
      </c>
      <c r="E76" s="54" t="s">
        <v>49</v>
      </c>
      <c r="F76" s="54">
        <v>0</v>
      </c>
      <c r="G76" s="55"/>
      <c r="I76" s="51"/>
      <c r="J76" s="52"/>
      <c r="K76" s="53" t="s">
        <v>49</v>
      </c>
      <c r="L76" s="54" t="s">
        <v>49</v>
      </c>
      <c r="M76" s="54">
        <v>0</v>
      </c>
      <c r="N76" s="55"/>
      <c r="P76" s="51"/>
      <c r="Q76" s="52"/>
      <c r="R76" s="53" t="s">
        <v>49</v>
      </c>
      <c r="S76" s="54" t="s">
        <v>49</v>
      </c>
      <c r="T76" s="54">
        <f t="shared" si="0"/>
        <v>0</v>
      </c>
      <c r="U76" s="55"/>
      <c r="W76" s="51"/>
      <c r="X76" s="52"/>
      <c r="Y76" s="53" t="s">
        <v>49</v>
      </c>
      <c r="Z76" s="54" t="s">
        <v>49</v>
      </c>
      <c r="AA76" s="54">
        <f t="shared" si="1"/>
        <v>0</v>
      </c>
      <c r="AB76" s="55"/>
      <c r="AD76" s="51"/>
      <c r="AE76" s="52"/>
      <c r="AF76" s="53" t="s">
        <v>49</v>
      </c>
      <c r="AG76" s="54" t="s">
        <v>49</v>
      </c>
      <c r="AH76" s="54">
        <f t="shared" si="2"/>
        <v>0</v>
      </c>
      <c r="AI76" s="55"/>
      <c r="AK76" s="51"/>
      <c r="AL76" s="52"/>
      <c r="AM76" s="53" t="s">
        <v>49</v>
      </c>
      <c r="AN76" s="54" t="s">
        <v>49</v>
      </c>
      <c r="AO76" s="54">
        <v>0</v>
      </c>
      <c r="AP76" s="55"/>
    </row>
    <row r="77" spans="2:42">
      <c r="B77" s="51"/>
      <c r="C77" s="52"/>
      <c r="D77" s="53" t="s">
        <v>49</v>
      </c>
      <c r="E77" s="54" t="s">
        <v>49</v>
      </c>
      <c r="F77" s="54">
        <v>0</v>
      </c>
      <c r="G77" s="55"/>
      <c r="I77" s="51"/>
      <c r="J77" s="52"/>
      <c r="K77" s="53" t="s">
        <v>49</v>
      </c>
      <c r="L77" s="54" t="s">
        <v>49</v>
      </c>
      <c r="M77" s="54">
        <v>0</v>
      </c>
      <c r="N77" s="55"/>
      <c r="P77" s="51"/>
      <c r="Q77" s="52"/>
      <c r="R77" s="53" t="s">
        <v>49</v>
      </c>
      <c r="S77" s="54" t="s">
        <v>49</v>
      </c>
      <c r="T77" s="54">
        <f t="shared" si="0"/>
        <v>0</v>
      </c>
      <c r="U77" s="55"/>
      <c r="W77" s="51"/>
      <c r="X77" s="52"/>
      <c r="Y77" s="53" t="s">
        <v>49</v>
      </c>
      <c r="Z77" s="54" t="s">
        <v>49</v>
      </c>
      <c r="AA77" s="54">
        <f t="shared" si="1"/>
        <v>0</v>
      </c>
      <c r="AB77" s="55"/>
      <c r="AD77" s="51"/>
      <c r="AE77" s="52"/>
      <c r="AF77" s="53" t="s">
        <v>49</v>
      </c>
      <c r="AG77" s="54" t="s">
        <v>49</v>
      </c>
      <c r="AH77" s="54">
        <f t="shared" si="2"/>
        <v>0</v>
      </c>
      <c r="AI77" s="55"/>
      <c r="AK77" s="51"/>
      <c r="AL77" s="52"/>
      <c r="AM77" s="53" t="s">
        <v>49</v>
      </c>
      <c r="AN77" s="54" t="s">
        <v>49</v>
      </c>
      <c r="AO77" s="54">
        <v>0</v>
      </c>
      <c r="AP77" s="55"/>
    </row>
    <row r="78" spans="2:42">
      <c r="B78" s="51"/>
      <c r="C78" s="52"/>
      <c r="D78" s="53" t="s">
        <v>49</v>
      </c>
      <c r="E78" s="54" t="s">
        <v>49</v>
      </c>
      <c r="F78" s="54">
        <v>0</v>
      </c>
      <c r="G78" s="55"/>
      <c r="I78" s="51"/>
      <c r="J78" s="52"/>
      <c r="K78" s="53" t="s">
        <v>49</v>
      </c>
      <c r="L78" s="54" t="s">
        <v>49</v>
      </c>
      <c r="M78" s="54">
        <v>0</v>
      </c>
      <c r="N78" s="55"/>
      <c r="P78" s="51"/>
      <c r="Q78" s="52"/>
      <c r="R78" s="53" t="s">
        <v>49</v>
      </c>
      <c r="S78" s="54" t="s">
        <v>49</v>
      </c>
      <c r="T78" s="54">
        <f t="shared" si="0"/>
        <v>0</v>
      </c>
      <c r="U78" s="55"/>
      <c r="W78" s="51"/>
      <c r="X78" s="52"/>
      <c r="Y78" s="53" t="s">
        <v>49</v>
      </c>
      <c r="Z78" s="54" t="s">
        <v>49</v>
      </c>
      <c r="AA78" s="54">
        <f t="shared" si="1"/>
        <v>0</v>
      </c>
      <c r="AB78" s="55"/>
      <c r="AD78" s="51"/>
      <c r="AE78" s="52"/>
      <c r="AF78" s="53" t="s">
        <v>49</v>
      </c>
      <c r="AG78" s="54" t="s">
        <v>49</v>
      </c>
      <c r="AH78" s="54">
        <f t="shared" si="2"/>
        <v>0</v>
      </c>
      <c r="AI78" s="55"/>
      <c r="AK78" s="51"/>
      <c r="AL78" s="52"/>
      <c r="AM78" s="53" t="s">
        <v>49</v>
      </c>
      <c r="AN78" s="54" t="s">
        <v>49</v>
      </c>
      <c r="AO78" s="54">
        <v>0</v>
      </c>
      <c r="AP78" s="55"/>
    </row>
    <row r="79" spans="2:42">
      <c r="B79" s="51"/>
      <c r="C79" s="52"/>
      <c r="D79" s="53" t="s">
        <v>49</v>
      </c>
      <c r="E79" s="54" t="s">
        <v>49</v>
      </c>
      <c r="F79" s="54">
        <v>0</v>
      </c>
      <c r="G79" s="55"/>
      <c r="I79" s="51"/>
      <c r="J79" s="52"/>
      <c r="K79" s="53" t="s">
        <v>49</v>
      </c>
      <c r="L79" s="54" t="s">
        <v>49</v>
      </c>
      <c r="M79" s="54">
        <v>0</v>
      </c>
      <c r="N79" s="55"/>
      <c r="P79" s="51"/>
      <c r="Q79" s="52"/>
      <c r="R79" s="53" t="s">
        <v>49</v>
      </c>
      <c r="S79" s="54" t="s">
        <v>49</v>
      </c>
      <c r="T79" s="54">
        <f t="shared" si="0"/>
        <v>0</v>
      </c>
      <c r="U79" s="55"/>
      <c r="W79" s="51"/>
      <c r="X79" s="52"/>
      <c r="Y79" s="53" t="s">
        <v>49</v>
      </c>
      <c r="Z79" s="54" t="s">
        <v>49</v>
      </c>
      <c r="AA79" s="54">
        <f t="shared" si="1"/>
        <v>0</v>
      </c>
      <c r="AB79" s="55"/>
      <c r="AD79" s="51"/>
      <c r="AE79" s="52"/>
      <c r="AF79" s="53" t="s">
        <v>49</v>
      </c>
      <c r="AG79" s="54" t="s">
        <v>49</v>
      </c>
      <c r="AH79" s="54">
        <f t="shared" si="2"/>
        <v>0</v>
      </c>
      <c r="AI79" s="55"/>
      <c r="AK79" s="51"/>
      <c r="AL79" s="52"/>
      <c r="AM79" s="53" t="s">
        <v>49</v>
      </c>
      <c r="AN79" s="54" t="s">
        <v>49</v>
      </c>
      <c r="AO79" s="54">
        <v>0</v>
      </c>
      <c r="AP79" s="55"/>
    </row>
    <row r="80" spans="2:42">
      <c r="B80" s="51"/>
      <c r="C80" s="52"/>
      <c r="D80" s="53" t="s">
        <v>49</v>
      </c>
      <c r="E80" s="54" t="s">
        <v>49</v>
      </c>
      <c r="F80" s="54">
        <v>0</v>
      </c>
      <c r="G80" s="55"/>
      <c r="I80" s="51"/>
      <c r="J80" s="52"/>
      <c r="K80" s="53" t="s">
        <v>49</v>
      </c>
      <c r="L80" s="54" t="s">
        <v>49</v>
      </c>
      <c r="M80" s="54">
        <v>0</v>
      </c>
      <c r="N80" s="55"/>
      <c r="P80" s="51"/>
      <c r="Q80" s="52"/>
      <c r="R80" s="53" t="s">
        <v>49</v>
      </c>
      <c r="S80" s="54" t="s">
        <v>49</v>
      </c>
      <c r="T80" s="54">
        <f t="shared" si="0"/>
        <v>0</v>
      </c>
      <c r="U80" s="55"/>
      <c r="W80" s="51"/>
      <c r="X80" s="52"/>
      <c r="Y80" s="53" t="s">
        <v>49</v>
      </c>
      <c r="Z80" s="54" t="s">
        <v>49</v>
      </c>
      <c r="AA80" s="54">
        <f t="shared" si="1"/>
        <v>0</v>
      </c>
      <c r="AB80" s="55"/>
      <c r="AD80" s="51"/>
      <c r="AE80" s="52"/>
      <c r="AF80" s="53" t="s">
        <v>49</v>
      </c>
      <c r="AG80" s="54" t="s">
        <v>49</v>
      </c>
      <c r="AH80" s="54">
        <f t="shared" si="2"/>
        <v>0</v>
      </c>
      <c r="AI80" s="55"/>
      <c r="AK80" s="51"/>
      <c r="AL80" s="52"/>
      <c r="AM80" s="53" t="s">
        <v>49</v>
      </c>
      <c r="AN80" s="54" t="s">
        <v>49</v>
      </c>
      <c r="AO80" s="54">
        <v>0</v>
      </c>
      <c r="AP80" s="55"/>
    </row>
    <row r="81" spans="2:42">
      <c r="B81" s="51"/>
      <c r="C81" s="52"/>
      <c r="D81" s="53" t="s">
        <v>49</v>
      </c>
      <c r="E81" s="54" t="s">
        <v>49</v>
      </c>
      <c r="F81" s="54">
        <v>0</v>
      </c>
      <c r="G81" s="55"/>
      <c r="I81" s="51"/>
      <c r="J81" s="52"/>
      <c r="K81" s="53" t="s">
        <v>49</v>
      </c>
      <c r="L81" s="54" t="s">
        <v>49</v>
      </c>
      <c r="M81" s="54">
        <v>0</v>
      </c>
      <c r="N81" s="55"/>
      <c r="P81" s="51"/>
      <c r="Q81" s="52"/>
      <c r="R81" s="53" t="s">
        <v>49</v>
      </c>
      <c r="S81" s="54" t="s">
        <v>49</v>
      </c>
      <c r="T81" s="54">
        <f t="shared" si="0"/>
        <v>0</v>
      </c>
      <c r="U81" s="55"/>
      <c r="W81" s="51"/>
      <c r="X81" s="52"/>
      <c r="Y81" s="53" t="s">
        <v>49</v>
      </c>
      <c r="Z81" s="54" t="s">
        <v>49</v>
      </c>
      <c r="AA81" s="54">
        <f t="shared" si="1"/>
        <v>0</v>
      </c>
      <c r="AB81" s="55"/>
      <c r="AD81" s="51"/>
      <c r="AE81" s="52"/>
      <c r="AF81" s="53" t="s">
        <v>49</v>
      </c>
      <c r="AG81" s="54" t="s">
        <v>49</v>
      </c>
      <c r="AH81" s="54">
        <f t="shared" si="2"/>
        <v>0</v>
      </c>
      <c r="AI81" s="55"/>
      <c r="AK81" s="51"/>
      <c r="AL81" s="52"/>
      <c r="AM81" s="53" t="s">
        <v>49</v>
      </c>
      <c r="AN81" s="54" t="s">
        <v>49</v>
      </c>
      <c r="AO81" s="54">
        <v>0</v>
      </c>
      <c r="AP81" s="55"/>
    </row>
    <row r="82" spans="2:42">
      <c r="B82" s="51"/>
      <c r="C82" s="52"/>
      <c r="D82" s="53" t="s">
        <v>49</v>
      </c>
      <c r="E82" s="54" t="s">
        <v>49</v>
      </c>
      <c r="F82" s="54">
        <v>0</v>
      </c>
      <c r="G82" s="55"/>
      <c r="I82" s="51"/>
      <c r="J82" s="52"/>
      <c r="K82" s="53" t="s">
        <v>49</v>
      </c>
      <c r="L82" s="54" t="s">
        <v>49</v>
      </c>
      <c r="M82" s="54">
        <v>0</v>
      </c>
      <c r="N82" s="55"/>
      <c r="P82" s="51"/>
      <c r="Q82" s="52"/>
      <c r="R82" s="53" t="s">
        <v>49</v>
      </c>
      <c r="S82" s="54" t="s">
        <v>49</v>
      </c>
      <c r="T82" s="54">
        <f t="shared" si="0"/>
        <v>0</v>
      </c>
      <c r="U82" s="55"/>
      <c r="W82" s="51"/>
      <c r="X82" s="52"/>
      <c r="Y82" s="53" t="s">
        <v>49</v>
      </c>
      <c r="Z82" s="54" t="s">
        <v>49</v>
      </c>
      <c r="AA82" s="54">
        <f t="shared" si="1"/>
        <v>0</v>
      </c>
      <c r="AB82" s="55"/>
      <c r="AD82" s="51"/>
      <c r="AE82" s="52"/>
      <c r="AF82" s="53" t="s">
        <v>49</v>
      </c>
      <c r="AG82" s="54" t="s">
        <v>49</v>
      </c>
      <c r="AH82" s="54">
        <f t="shared" si="2"/>
        <v>0</v>
      </c>
      <c r="AI82" s="55"/>
      <c r="AK82" s="51"/>
      <c r="AL82" s="52"/>
      <c r="AM82" s="53" t="s">
        <v>49</v>
      </c>
      <c r="AN82" s="54" t="s">
        <v>49</v>
      </c>
      <c r="AO82" s="54">
        <v>0</v>
      </c>
      <c r="AP82" s="55"/>
    </row>
    <row r="83" spans="2:42">
      <c r="B83" s="51"/>
      <c r="C83" s="52"/>
      <c r="D83" s="53" t="s">
        <v>49</v>
      </c>
      <c r="E83" s="54" t="s">
        <v>49</v>
      </c>
      <c r="F83" s="54">
        <v>0</v>
      </c>
      <c r="G83" s="55"/>
      <c r="I83" s="51"/>
      <c r="J83" s="52"/>
      <c r="K83" s="53" t="s">
        <v>49</v>
      </c>
      <c r="L83" s="54" t="s">
        <v>49</v>
      </c>
      <c r="M83" s="54">
        <v>0</v>
      </c>
      <c r="N83" s="55"/>
      <c r="P83" s="51"/>
      <c r="Q83" s="52"/>
      <c r="R83" s="53" t="s">
        <v>49</v>
      </c>
      <c r="S83" s="54" t="s">
        <v>49</v>
      </c>
      <c r="T83" s="54">
        <f t="shared" si="0"/>
        <v>0</v>
      </c>
      <c r="U83" s="55"/>
      <c r="W83" s="51"/>
      <c r="X83" s="52"/>
      <c r="Y83" s="53" t="s">
        <v>49</v>
      </c>
      <c r="Z83" s="54" t="s">
        <v>49</v>
      </c>
      <c r="AA83" s="54">
        <f t="shared" si="1"/>
        <v>0</v>
      </c>
      <c r="AB83" s="55"/>
      <c r="AD83" s="51"/>
      <c r="AE83" s="52"/>
      <c r="AF83" s="53" t="s">
        <v>49</v>
      </c>
      <c r="AG83" s="54" t="s">
        <v>49</v>
      </c>
      <c r="AH83" s="54">
        <f t="shared" si="2"/>
        <v>0</v>
      </c>
      <c r="AI83" s="55"/>
      <c r="AK83" s="51"/>
      <c r="AL83" s="52"/>
      <c r="AM83" s="53" t="s">
        <v>49</v>
      </c>
      <c r="AN83" s="54" t="s">
        <v>49</v>
      </c>
      <c r="AO83" s="54">
        <v>0</v>
      </c>
      <c r="AP83" s="55"/>
    </row>
    <row r="84" spans="2:42">
      <c r="B84" s="51"/>
      <c r="C84" s="52"/>
      <c r="D84" s="53" t="s">
        <v>49</v>
      </c>
      <c r="E84" s="54" t="s">
        <v>49</v>
      </c>
      <c r="F84" s="54">
        <v>0</v>
      </c>
      <c r="G84" s="55"/>
      <c r="I84" s="51"/>
      <c r="J84" s="52"/>
      <c r="K84" s="53" t="s">
        <v>49</v>
      </c>
      <c r="L84" s="54" t="s">
        <v>49</v>
      </c>
      <c r="M84" s="54">
        <v>0</v>
      </c>
      <c r="N84" s="55"/>
      <c r="P84" s="51"/>
      <c r="Q84" s="52"/>
      <c r="R84" s="53" t="s">
        <v>49</v>
      </c>
      <c r="S84" s="54" t="s">
        <v>49</v>
      </c>
      <c r="T84" s="54">
        <f t="shared" si="0"/>
        <v>0</v>
      </c>
      <c r="U84" s="55"/>
      <c r="W84" s="51"/>
      <c r="X84" s="52"/>
      <c r="Y84" s="53" t="s">
        <v>49</v>
      </c>
      <c r="Z84" s="54" t="s">
        <v>49</v>
      </c>
      <c r="AA84" s="54">
        <f t="shared" si="1"/>
        <v>0</v>
      </c>
      <c r="AB84" s="55"/>
      <c r="AD84" s="51"/>
      <c r="AE84" s="52"/>
      <c r="AF84" s="53" t="s">
        <v>49</v>
      </c>
      <c r="AG84" s="54" t="s">
        <v>49</v>
      </c>
      <c r="AH84" s="54">
        <f t="shared" si="2"/>
        <v>0</v>
      </c>
      <c r="AI84" s="55"/>
      <c r="AK84" s="51"/>
      <c r="AL84" s="52"/>
      <c r="AM84" s="53" t="s">
        <v>49</v>
      </c>
      <c r="AN84" s="54" t="s">
        <v>49</v>
      </c>
      <c r="AO84" s="54">
        <v>0</v>
      </c>
      <c r="AP84" s="55"/>
    </row>
    <row r="85" spans="2:42">
      <c r="B85" s="51"/>
      <c r="C85" s="52"/>
      <c r="D85" s="53" t="s">
        <v>49</v>
      </c>
      <c r="E85" s="54" t="s">
        <v>49</v>
      </c>
      <c r="F85" s="54">
        <v>0</v>
      </c>
      <c r="G85" s="55"/>
      <c r="I85" s="51"/>
      <c r="J85" s="52"/>
      <c r="K85" s="53" t="s">
        <v>49</v>
      </c>
      <c r="L85" s="54" t="s">
        <v>49</v>
      </c>
      <c r="M85" s="54">
        <v>0</v>
      </c>
      <c r="N85" s="55"/>
      <c r="P85" s="51"/>
      <c r="Q85" s="52"/>
      <c r="R85" s="53" t="s">
        <v>49</v>
      </c>
      <c r="S85" s="54" t="s">
        <v>49</v>
      </c>
      <c r="T85" s="54">
        <f t="shared" si="0"/>
        <v>0</v>
      </c>
      <c r="U85" s="55"/>
      <c r="W85" s="51"/>
      <c r="X85" s="52"/>
      <c r="Y85" s="53" t="s">
        <v>49</v>
      </c>
      <c r="Z85" s="54" t="s">
        <v>49</v>
      </c>
      <c r="AA85" s="54">
        <f t="shared" si="1"/>
        <v>0</v>
      </c>
      <c r="AB85" s="55"/>
      <c r="AD85" s="51"/>
      <c r="AE85" s="52"/>
      <c r="AF85" s="53" t="s">
        <v>49</v>
      </c>
      <c r="AG85" s="54" t="s">
        <v>49</v>
      </c>
      <c r="AH85" s="54">
        <f t="shared" si="2"/>
        <v>0</v>
      </c>
      <c r="AI85" s="55"/>
      <c r="AK85" s="51"/>
      <c r="AL85" s="52"/>
      <c r="AM85" s="53" t="s">
        <v>49</v>
      </c>
      <c r="AN85" s="54" t="s">
        <v>49</v>
      </c>
      <c r="AO85" s="54">
        <v>0</v>
      </c>
      <c r="AP85" s="55"/>
    </row>
    <row r="86" spans="2:42">
      <c r="B86" s="51"/>
      <c r="C86" s="52"/>
      <c r="D86" s="53" t="s">
        <v>49</v>
      </c>
      <c r="E86" s="54" t="s">
        <v>49</v>
      </c>
      <c r="F86" s="54">
        <v>0</v>
      </c>
      <c r="G86" s="55"/>
      <c r="I86" s="51"/>
      <c r="J86" s="52"/>
      <c r="K86" s="53" t="s">
        <v>49</v>
      </c>
      <c r="L86" s="54" t="s">
        <v>49</v>
      </c>
      <c r="M86" s="54">
        <v>0</v>
      </c>
      <c r="N86" s="55"/>
      <c r="P86" s="51"/>
      <c r="Q86" s="52"/>
      <c r="R86" s="53" t="s">
        <v>49</v>
      </c>
      <c r="S86" s="54" t="s">
        <v>49</v>
      </c>
      <c r="T86" s="54">
        <f t="shared" si="0"/>
        <v>0</v>
      </c>
      <c r="U86" s="55"/>
      <c r="W86" s="51"/>
      <c r="X86" s="52"/>
      <c r="Y86" s="53" t="s">
        <v>49</v>
      </c>
      <c r="Z86" s="54" t="s">
        <v>49</v>
      </c>
      <c r="AA86" s="54">
        <f t="shared" si="1"/>
        <v>0</v>
      </c>
      <c r="AB86" s="55"/>
      <c r="AD86" s="51"/>
      <c r="AE86" s="52"/>
      <c r="AF86" s="53" t="s">
        <v>49</v>
      </c>
      <c r="AG86" s="54" t="s">
        <v>49</v>
      </c>
      <c r="AH86" s="54">
        <f t="shared" si="2"/>
        <v>0</v>
      </c>
      <c r="AI86" s="55"/>
      <c r="AK86" s="51"/>
      <c r="AL86" s="52"/>
      <c r="AM86" s="53" t="s">
        <v>49</v>
      </c>
      <c r="AN86" s="54" t="s">
        <v>49</v>
      </c>
      <c r="AO86" s="54">
        <v>0</v>
      </c>
      <c r="AP86" s="55"/>
    </row>
    <row r="87" spans="2:42">
      <c r="B87" s="51"/>
      <c r="C87" s="52"/>
      <c r="D87" s="53" t="s">
        <v>49</v>
      </c>
      <c r="E87" s="54" t="s">
        <v>49</v>
      </c>
      <c r="F87" s="54">
        <v>0</v>
      </c>
      <c r="G87" s="55"/>
      <c r="I87" s="51"/>
      <c r="J87" s="52"/>
      <c r="K87" s="53" t="s">
        <v>49</v>
      </c>
      <c r="L87" s="54" t="s">
        <v>49</v>
      </c>
      <c r="M87" s="54">
        <v>0</v>
      </c>
      <c r="N87" s="55"/>
      <c r="P87" s="51"/>
      <c r="Q87" s="52"/>
      <c r="R87" s="53" t="s">
        <v>49</v>
      </c>
      <c r="S87" s="54" t="s">
        <v>49</v>
      </c>
      <c r="T87" s="54">
        <f t="shared" si="0"/>
        <v>0</v>
      </c>
      <c r="U87" s="55"/>
      <c r="W87" s="51"/>
      <c r="X87" s="52"/>
      <c r="Y87" s="53" t="s">
        <v>49</v>
      </c>
      <c r="Z87" s="54" t="s">
        <v>49</v>
      </c>
      <c r="AA87" s="54">
        <f t="shared" si="1"/>
        <v>0</v>
      </c>
      <c r="AB87" s="55"/>
      <c r="AD87" s="51"/>
      <c r="AE87" s="52"/>
      <c r="AF87" s="53" t="s">
        <v>49</v>
      </c>
      <c r="AG87" s="54" t="s">
        <v>49</v>
      </c>
      <c r="AH87" s="54">
        <f t="shared" si="2"/>
        <v>0</v>
      </c>
      <c r="AI87" s="55"/>
      <c r="AK87" s="51"/>
      <c r="AL87" s="52"/>
      <c r="AM87" s="53" t="s">
        <v>49</v>
      </c>
      <c r="AN87" s="54" t="s">
        <v>49</v>
      </c>
      <c r="AO87" s="54">
        <v>0</v>
      </c>
      <c r="AP87" s="55"/>
    </row>
    <row r="88" spans="2:42">
      <c r="B88" s="51"/>
      <c r="C88" s="52"/>
      <c r="D88" s="53" t="s">
        <v>49</v>
      </c>
      <c r="E88" s="54" t="s">
        <v>49</v>
      </c>
      <c r="F88" s="54">
        <v>0</v>
      </c>
      <c r="G88" s="55"/>
      <c r="I88" s="51"/>
      <c r="J88" s="52"/>
      <c r="K88" s="53" t="s">
        <v>49</v>
      </c>
      <c r="L88" s="54" t="s">
        <v>49</v>
      </c>
      <c r="M88" s="54">
        <v>0</v>
      </c>
      <c r="N88" s="55"/>
      <c r="P88" s="51"/>
      <c r="Q88" s="52"/>
      <c r="R88" s="53" t="s">
        <v>49</v>
      </c>
      <c r="S88" s="54" t="s">
        <v>49</v>
      </c>
      <c r="T88" s="54">
        <f t="shared" si="0"/>
        <v>0</v>
      </c>
      <c r="U88" s="55"/>
      <c r="W88" s="51"/>
      <c r="X88" s="52"/>
      <c r="Y88" s="53" t="s">
        <v>49</v>
      </c>
      <c r="Z88" s="54" t="s">
        <v>49</v>
      </c>
      <c r="AA88" s="54">
        <f t="shared" si="1"/>
        <v>0</v>
      </c>
      <c r="AB88" s="55"/>
      <c r="AD88" s="51"/>
      <c r="AE88" s="52"/>
      <c r="AF88" s="53" t="s">
        <v>49</v>
      </c>
      <c r="AG88" s="54" t="s">
        <v>49</v>
      </c>
      <c r="AH88" s="54">
        <f t="shared" si="2"/>
        <v>0</v>
      </c>
      <c r="AI88" s="55"/>
      <c r="AK88" s="51"/>
      <c r="AL88" s="52"/>
      <c r="AM88" s="53" t="s">
        <v>49</v>
      </c>
      <c r="AN88" s="54" t="s">
        <v>49</v>
      </c>
      <c r="AO88" s="54">
        <v>0</v>
      </c>
      <c r="AP88" s="55"/>
    </row>
    <row r="89" spans="2:42">
      <c r="B89" s="51"/>
      <c r="C89" s="52"/>
      <c r="D89" s="53" t="s">
        <v>49</v>
      </c>
      <c r="E89" s="54" t="s">
        <v>49</v>
      </c>
      <c r="F89" s="54">
        <v>0</v>
      </c>
      <c r="G89" s="55"/>
      <c r="I89" s="51"/>
      <c r="J89" s="52"/>
      <c r="K89" s="53" t="s">
        <v>49</v>
      </c>
      <c r="L89" s="54" t="s">
        <v>49</v>
      </c>
      <c r="M89" s="54">
        <v>0</v>
      </c>
      <c r="N89" s="55"/>
      <c r="P89" s="51"/>
      <c r="Q89" s="52"/>
      <c r="R89" s="53" t="s">
        <v>49</v>
      </c>
      <c r="S89" s="54" t="s">
        <v>49</v>
      </c>
      <c r="T89" s="54">
        <f t="shared" si="0"/>
        <v>0</v>
      </c>
      <c r="U89" s="55"/>
      <c r="W89" s="51"/>
      <c r="X89" s="52"/>
      <c r="Y89" s="53" t="s">
        <v>49</v>
      </c>
      <c r="Z89" s="54" t="s">
        <v>49</v>
      </c>
      <c r="AA89" s="54">
        <f t="shared" si="1"/>
        <v>0</v>
      </c>
      <c r="AB89" s="55"/>
      <c r="AD89" s="51"/>
      <c r="AE89" s="52"/>
      <c r="AF89" s="53" t="s">
        <v>49</v>
      </c>
      <c r="AG89" s="54" t="s">
        <v>49</v>
      </c>
      <c r="AH89" s="54">
        <f t="shared" si="2"/>
        <v>0</v>
      </c>
      <c r="AI89" s="55"/>
      <c r="AK89" s="51"/>
      <c r="AL89" s="52"/>
      <c r="AM89" s="53" t="s">
        <v>49</v>
      </c>
      <c r="AN89" s="54" t="s">
        <v>49</v>
      </c>
      <c r="AO89" s="54">
        <v>0</v>
      </c>
      <c r="AP89" s="55"/>
    </row>
    <row r="90" spans="2:42">
      <c r="B90" s="51"/>
      <c r="C90" s="52"/>
      <c r="D90" s="53" t="s">
        <v>49</v>
      </c>
      <c r="E90" s="54" t="s">
        <v>49</v>
      </c>
      <c r="F90" s="54">
        <v>0</v>
      </c>
      <c r="G90" s="55"/>
      <c r="I90" s="51"/>
      <c r="J90" s="52"/>
      <c r="K90" s="53" t="s">
        <v>49</v>
      </c>
      <c r="L90" s="54" t="s">
        <v>49</v>
      </c>
      <c r="M90" s="54">
        <v>0</v>
      </c>
      <c r="N90" s="55"/>
      <c r="P90" s="51"/>
      <c r="Q90" s="52"/>
      <c r="R90" s="53" t="s">
        <v>49</v>
      </c>
      <c r="S90" s="54" t="s">
        <v>49</v>
      </c>
      <c r="T90" s="54">
        <f t="shared" si="0"/>
        <v>0</v>
      </c>
      <c r="U90" s="55"/>
      <c r="W90" s="51"/>
      <c r="X90" s="52"/>
      <c r="Y90" s="53" t="s">
        <v>49</v>
      </c>
      <c r="Z90" s="54" t="s">
        <v>49</v>
      </c>
      <c r="AA90" s="54">
        <f t="shared" si="1"/>
        <v>0</v>
      </c>
      <c r="AB90" s="55"/>
      <c r="AD90" s="51"/>
      <c r="AE90" s="52"/>
      <c r="AF90" s="53" t="s">
        <v>49</v>
      </c>
      <c r="AG90" s="54" t="s">
        <v>49</v>
      </c>
      <c r="AH90" s="54">
        <f t="shared" si="2"/>
        <v>0</v>
      </c>
      <c r="AI90" s="55"/>
      <c r="AK90" s="51"/>
      <c r="AL90" s="52"/>
      <c r="AM90" s="53" t="s">
        <v>49</v>
      </c>
      <c r="AN90" s="54" t="s">
        <v>49</v>
      </c>
      <c r="AO90" s="54">
        <v>0</v>
      </c>
      <c r="AP90" s="55"/>
    </row>
    <row r="91" spans="2:42">
      <c r="B91" s="51"/>
      <c r="C91" s="52"/>
      <c r="D91" s="53" t="s">
        <v>49</v>
      </c>
      <c r="E91" s="54" t="s">
        <v>49</v>
      </c>
      <c r="F91" s="54">
        <v>0</v>
      </c>
      <c r="G91" s="55"/>
      <c r="I91" s="51"/>
      <c r="J91" s="52"/>
      <c r="K91" s="53" t="s">
        <v>49</v>
      </c>
      <c r="L91" s="54" t="s">
        <v>49</v>
      </c>
      <c r="M91" s="54">
        <v>0</v>
      </c>
      <c r="N91" s="55"/>
      <c r="P91" s="51"/>
      <c r="Q91" s="52"/>
      <c r="R91" s="53" t="s">
        <v>49</v>
      </c>
      <c r="S91" s="54" t="s">
        <v>49</v>
      </c>
      <c r="T91" s="54">
        <f t="shared" si="0"/>
        <v>0</v>
      </c>
      <c r="U91" s="55"/>
      <c r="W91" s="51"/>
      <c r="X91" s="52"/>
      <c r="Y91" s="53" t="s">
        <v>49</v>
      </c>
      <c r="Z91" s="54" t="s">
        <v>49</v>
      </c>
      <c r="AA91" s="54">
        <f t="shared" si="1"/>
        <v>0</v>
      </c>
      <c r="AB91" s="55"/>
      <c r="AD91" s="51"/>
      <c r="AE91" s="52"/>
      <c r="AF91" s="53" t="s">
        <v>49</v>
      </c>
      <c r="AG91" s="54" t="s">
        <v>49</v>
      </c>
      <c r="AH91" s="54">
        <f t="shared" si="2"/>
        <v>0</v>
      </c>
      <c r="AI91" s="55"/>
      <c r="AK91" s="51"/>
      <c r="AL91" s="52"/>
      <c r="AM91" s="53" t="s">
        <v>49</v>
      </c>
      <c r="AN91" s="54" t="s">
        <v>49</v>
      </c>
      <c r="AO91" s="54">
        <v>0</v>
      </c>
      <c r="AP91" s="55"/>
    </row>
    <row r="92" spans="2:42">
      <c r="B92" s="51"/>
      <c r="C92" s="52"/>
      <c r="D92" s="53" t="s">
        <v>49</v>
      </c>
      <c r="E92" s="54" t="s">
        <v>49</v>
      </c>
      <c r="F92" s="54">
        <v>0</v>
      </c>
      <c r="G92" s="55"/>
      <c r="I92" s="51"/>
      <c r="J92" s="52"/>
      <c r="K92" s="53" t="s">
        <v>49</v>
      </c>
      <c r="L92" s="54" t="s">
        <v>49</v>
      </c>
      <c r="M92" s="54">
        <v>0</v>
      </c>
      <c r="N92" s="55"/>
      <c r="P92" s="51"/>
      <c r="Q92" s="52"/>
      <c r="R92" s="53" t="s">
        <v>49</v>
      </c>
      <c r="S92" s="54" t="s">
        <v>49</v>
      </c>
      <c r="T92" s="54">
        <f t="shared" si="0"/>
        <v>0</v>
      </c>
      <c r="U92" s="55"/>
      <c r="W92" s="51"/>
      <c r="X92" s="52"/>
      <c r="Y92" s="53" t="s">
        <v>49</v>
      </c>
      <c r="Z92" s="54" t="s">
        <v>49</v>
      </c>
      <c r="AA92" s="54">
        <f t="shared" si="1"/>
        <v>0</v>
      </c>
      <c r="AB92" s="55"/>
      <c r="AD92" s="51"/>
      <c r="AE92" s="52"/>
      <c r="AF92" s="53" t="s">
        <v>49</v>
      </c>
      <c r="AG92" s="54" t="s">
        <v>49</v>
      </c>
      <c r="AH92" s="54">
        <f t="shared" si="2"/>
        <v>0</v>
      </c>
      <c r="AI92" s="55"/>
      <c r="AK92" s="51"/>
      <c r="AL92" s="52"/>
      <c r="AM92" s="53" t="s">
        <v>49</v>
      </c>
      <c r="AN92" s="54" t="s">
        <v>49</v>
      </c>
      <c r="AO92" s="54">
        <v>0</v>
      </c>
      <c r="AP92" s="55"/>
    </row>
    <row r="93" spans="2:42">
      <c r="B93" s="51"/>
      <c r="C93" s="52"/>
      <c r="D93" s="53" t="s">
        <v>49</v>
      </c>
      <c r="E93" s="54" t="s">
        <v>49</v>
      </c>
      <c r="F93" s="54">
        <v>0</v>
      </c>
      <c r="G93" s="55"/>
      <c r="I93" s="51"/>
      <c r="J93" s="52"/>
      <c r="K93" s="53" t="s">
        <v>49</v>
      </c>
      <c r="L93" s="54" t="s">
        <v>49</v>
      </c>
      <c r="M93" s="54">
        <v>0</v>
      </c>
      <c r="N93" s="55"/>
      <c r="P93" s="51"/>
      <c r="Q93" s="52"/>
      <c r="R93" s="53" t="s">
        <v>49</v>
      </c>
      <c r="S93" s="54" t="s">
        <v>49</v>
      </c>
      <c r="T93" s="54">
        <f t="shared" si="0"/>
        <v>0</v>
      </c>
      <c r="U93" s="55"/>
      <c r="W93" s="51"/>
      <c r="X93" s="52"/>
      <c r="Y93" s="53" t="s">
        <v>49</v>
      </c>
      <c r="Z93" s="54" t="s">
        <v>49</v>
      </c>
      <c r="AA93" s="54">
        <f t="shared" si="1"/>
        <v>0</v>
      </c>
      <c r="AB93" s="55"/>
      <c r="AD93" s="51"/>
      <c r="AE93" s="52"/>
      <c r="AF93" s="53" t="s">
        <v>49</v>
      </c>
      <c r="AG93" s="54" t="s">
        <v>49</v>
      </c>
      <c r="AH93" s="54">
        <f t="shared" si="2"/>
        <v>0</v>
      </c>
      <c r="AI93" s="55"/>
      <c r="AK93" s="51"/>
      <c r="AL93" s="52"/>
      <c r="AM93" s="53" t="s">
        <v>49</v>
      </c>
      <c r="AN93" s="54" t="s">
        <v>49</v>
      </c>
      <c r="AO93" s="54">
        <v>0</v>
      </c>
      <c r="AP93" s="55"/>
    </row>
    <row r="94" spans="2:42">
      <c r="B94" s="51"/>
      <c r="C94" s="52"/>
      <c r="D94" s="53" t="s">
        <v>49</v>
      </c>
      <c r="E94" s="54" t="s">
        <v>49</v>
      </c>
      <c r="F94" s="54">
        <v>0</v>
      </c>
      <c r="G94" s="55"/>
      <c r="I94" s="51"/>
      <c r="J94" s="52"/>
      <c r="K94" s="53" t="s">
        <v>49</v>
      </c>
      <c r="L94" s="54" t="s">
        <v>49</v>
      </c>
      <c r="M94" s="54">
        <v>0</v>
      </c>
      <c r="N94" s="55"/>
      <c r="P94" s="51"/>
      <c r="Q94" s="52"/>
      <c r="R94" s="53" t="s">
        <v>49</v>
      </c>
      <c r="S94" s="54" t="s">
        <v>49</v>
      </c>
      <c r="T94" s="54">
        <f t="shared" si="0"/>
        <v>0</v>
      </c>
      <c r="U94" s="55"/>
      <c r="W94" s="51"/>
      <c r="X94" s="52"/>
      <c r="Y94" s="53" t="s">
        <v>49</v>
      </c>
      <c r="Z94" s="54" t="s">
        <v>49</v>
      </c>
      <c r="AA94" s="54">
        <f t="shared" si="1"/>
        <v>0</v>
      </c>
      <c r="AB94" s="55"/>
      <c r="AD94" s="51"/>
      <c r="AE94" s="52"/>
      <c r="AF94" s="53" t="s">
        <v>49</v>
      </c>
      <c r="AG94" s="54" t="s">
        <v>49</v>
      </c>
      <c r="AH94" s="54">
        <f t="shared" si="2"/>
        <v>0</v>
      </c>
      <c r="AI94" s="55"/>
      <c r="AK94" s="51"/>
      <c r="AL94" s="52"/>
      <c r="AM94" s="53" t="s">
        <v>49</v>
      </c>
      <c r="AN94" s="54" t="s">
        <v>49</v>
      </c>
      <c r="AO94" s="54">
        <v>0</v>
      </c>
      <c r="AP94" s="55"/>
    </row>
    <row r="95" spans="2:42">
      <c r="B95" s="51"/>
      <c r="C95" s="52"/>
      <c r="D95" s="53" t="s">
        <v>49</v>
      </c>
      <c r="E95" s="54" t="s">
        <v>49</v>
      </c>
      <c r="F95" s="54">
        <v>0</v>
      </c>
      <c r="G95" s="55"/>
      <c r="I95" s="51"/>
      <c r="J95" s="52"/>
      <c r="K95" s="53" t="s">
        <v>49</v>
      </c>
      <c r="L95" s="54" t="s">
        <v>49</v>
      </c>
      <c r="M95" s="54">
        <v>0</v>
      </c>
      <c r="N95" s="55"/>
      <c r="P95" s="51"/>
      <c r="Q95" s="52"/>
      <c r="R95" s="53" t="s">
        <v>49</v>
      </c>
      <c r="S95" s="54" t="s">
        <v>49</v>
      </c>
      <c r="T95" s="54">
        <f t="shared" si="0"/>
        <v>0</v>
      </c>
      <c r="U95" s="55"/>
      <c r="W95" s="51"/>
      <c r="X95" s="52"/>
      <c r="Y95" s="53" t="s">
        <v>49</v>
      </c>
      <c r="Z95" s="54" t="s">
        <v>49</v>
      </c>
      <c r="AA95" s="54">
        <f t="shared" si="1"/>
        <v>0</v>
      </c>
      <c r="AB95" s="55"/>
      <c r="AD95" s="51"/>
      <c r="AE95" s="52"/>
      <c r="AF95" s="53" t="s">
        <v>49</v>
      </c>
      <c r="AG95" s="54" t="s">
        <v>49</v>
      </c>
      <c r="AH95" s="54">
        <f t="shared" si="2"/>
        <v>0</v>
      </c>
      <c r="AI95" s="55"/>
      <c r="AK95" s="51"/>
      <c r="AL95" s="52"/>
      <c r="AM95" s="53" t="s">
        <v>49</v>
      </c>
      <c r="AN95" s="54" t="s">
        <v>49</v>
      </c>
      <c r="AO95" s="54">
        <v>0</v>
      </c>
      <c r="AP95" s="55"/>
    </row>
    <row r="96" spans="2:42">
      <c r="B96" s="51"/>
      <c r="C96" s="52"/>
      <c r="D96" s="53" t="s">
        <v>49</v>
      </c>
      <c r="E96" s="54" t="s">
        <v>49</v>
      </c>
      <c r="F96" s="54">
        <v>0</v>
      </c>
      <c r="G96" s="55"/>
      <c r="I96" s="51"/>
      <c r="J96" s="52"/>
      <c r="K96" s="53" t="s">
        <v>49</v>
      </c>
      <c r="L96" s="54" t="s">
        <v>49</v>
      </c>
      <c r="M96" s="54">
        <v>0</v>
      </c>
      <c r="N96" s="55"/>
      <c r="P96" s="51"/>
      <c r="Q96" s="52"/>
      <c r="R96" s="53" t="s">
        <v>49</v>
      </c>
      <c r="S96" s="54" t="s">
        <v>49</v>
      </c>
      <c r="T96" s="54">
        <f t="shared" si="0"/>
        <v>0</v>
      </c>
      <c r="U96" s="55"/>
      <c r="W96" s="51"/>
      <c r="X96" s="52"/>
      <c r="Y96" s="53" t="s">
        <v>49</v>
      </c>
      <c r="Z96" s="54" t="s">
        <v>49</v>
      </c>
      <c r="AA96" s="54">
        <f t="shared" si="1"/>
        <v>0</v>
      </c>
      <c r="AB96" s="55"/>
      <c r="AD96" s="51"/>
      <c r="AE96" s="52"/>
      <c r="AF96" s="53" t="s">
        <v>49</v>
      </c>
      <c r="AG96" s="54" t="s">
        <v>49</v>
      </c>
      <c r="AH96" s="54">
        <f t="shared" si="2"/>
        <v>0</v>
      </c>
      <c r="AI96" s="55"/>
      <c r="AK96" s="51"/>
      <c r="AL96" s="52"/>
      <c r="AM96" s="53" t="s">
        <v>49</v>
      </c>
      <c r="AN96" s="54" t="s">
        <v>49</v>
      </c>
      <c r="AO96" s="54">
        <v>0</v>
      </c>
      <c r="AP96" s="55"/>
    </row>
    <row r="97" spans="2:42">
      <c r="B97" s="51"/>
      <c r="C97" s="52"/>
      <c r="D97" s="53" t="s">
        <v>49</v>
      </c>
      <c r="E97" s="54" t="s">
        <v>49</v>
      </c>
      <c r="F97" s="54">
        <v>0</v>
      </c>
      <c r="G97" s="55"/>
      <c r="I97" s="51"/>
      <c r="J97" s="52"/>
      <c r="K97" s="53" t="s">
        <v>49</v>
      </c>
      <c r="L97" s="54" t="s">
        <v>49</v>
      </c>
      <c r="M97" s="54">
        <v>0</v>
      </c>
      <c r="N97" s="55"/>
      <c r="P97" s="51"/>
      <c r="Q97" s="52"/>
      <c r="R97" s="53" t="s">
        <v>49</v>
      </c>
      <c r="S97" s="54" t="s">
        <v>49</v>
      </c>
      <c r="T97" s="54">
        <f t="shared" si="0"/>
        <v>0</v>
      </c>
      <c r="U97" s="55"/>
      <c r="W97" s="51"/>
      <c r="X97" s="52"/>
      <c r="Y97" s="53" t="s">
        <v>49</v>
      </c>
      <c r="Z97" s="54" t="s">
        <v>49</v>
      </c>
      <c r="AA97" s="54">
        <f t="shared" si="1"/>
        <v>0</v>
      </c>
      <c r="AB97" s="55"/>
      <c r="AD97" s="51"/>
      <c r="AE97" s="52"/>
      <c r="AF97" s="53" t="s">
        <v>49</v>
      </c>
      <c r="AG97" s="54" t="s">
        <v>49</v>
      </c>
      <c r="AH97" s="54">
        <f t="shared" si="2"/>
        <v>0</v>
      </c>
      <c r="AI97" s="55"/>
      <c r="AK97" s="51"/>
      <c r="AL97" s="52"/>
      <c r="AM97" s="53" t="s">
        <v>49</v>
      </c>
      <c r="AN97" s="54" t="s">
        <v>49</v>
      </c>
      <c r="AO97" s="54">
        <v>0</v>
      </c>
      <c r="AP97" s="55"/>
    </row>
    <row r="98" spans="2:42">
      <c r="B98" s="51"/>
      <c r="C98" s="52"/>
      <c r="D98" s="53" t="s">
        <v>49</v>
      </c>
      <c r="E98" s="54" t="s">
        <v>49</v>
      </c>
      <c r="F98" s="54">
        <v>0</v>
      </c>
      <c r="G98" s="55"/>
      <c r="I98" s="51"/>
      <c r="J98" s="52"/>
      <c r="K98" s="53" t="s">
        <v>49</v>
      </c>
      <c r="L98" s="54" t="s">
        <v>49</v>
      </c>
      <c r="M98" s="54">
        <v>0</v>
      </c>
      <c r="N98" s="55"/>
      <c r="P98" s="51"/>
      <c r="Q98" s="52"/>
      <c r="R98" s="53" t="s">
        <v>49</v>
      </c>
      <c r="S98" s="54" t="s">
        <v>49</v>
      </c>
      <c r="T98" s="54">
        <f t="shared" si="0"/>
        <v>0</v>
      </c>
      <c r="U98" s="55"/>
      <c r="W98" s="51"/>
      <c r="X98" s="52"/>
      <c r="Y98" s="53" t="s">
        <v>49</v>
      </c>
      <c r="Z98" s="54" t="s">
        <v>49</v>
      </c>
      <c r="AA98" s="54">
        <f t="shared" si="1"/>
        <v>0</v>
      </c>
      <c r="AB98" s="55"/>
      <c r="AD98" s="51"/>
      <c r="AE98" s="52"/>
      <c r="AF98" s="53" t="s">
        <v>49</v>
      </c>
      <c r="AG98" s="54" t="s">
        <v>49</v>
      </c>
      <c r="AH98" s="54">
        <f t="shared" si="2"/>
        <v>0</v>
      </c>
      <c r="AI98" s="55"/>
      <c r="AK98" s="51"/>
      <c r="AL98" s="52"/>
      <c r="AM98" s="53" t="s">
        <v>49</v>
      </c>
      <c r="AN98" s="54" t="s">
        <v>49</v>
      </c>
      <c r="AO98" s="54">
        <v>0</v>
      </c>
      <c r="AP98" s="55"/>
    </row>
    <row r="99" spans="2:42">
      <c r="B99" s="56"/>
      <c r="C99" s="57"/>
      <c r="D99" s="49" t="s">
        <v>49</v>
      </c>
      <c r="E99" s="58" t="s">
        <v>49</v>
      </c>
      <c r="F99" s="58">
        <v>0</v>
      </c>
      <c r="G99" s="59"/>
      <c r="I99" s="56"/>
      <c r="J99" s="57"/>
      <c r="K99" s="49" t="s">
        <v>49</v>
      </c>
      <c r="L99" s="58" t="s">
        <v>49</v>
      </c>
      <c r="M99" s="58">
        <v>0</v>
      </c>
      <c r="N99" s="59"/>
      <c r="P99" s="56"/>
      <c r="Q99" s="57"/>
      <c r="R99" s="49" t="s">
        <v>49</v>
      </c>
      <c r="S99" s="58" t="s">
        <v>49</v>
      </c>
      <c r="T99" s="58">
        <f t="shared" si="0"/>
        <v>0</v>
      </c>
      <c r="U99" s="59"/>
      <c r="W99" s="56"/>
      <c r="X99" s="57"/>
      <c r="Y99" s="49" t="s">
        <v>49</v>
      </c>
      <c r="Z99" s="58" t="s">
        <v>49</v>
      </c>
      <c r="AA99" s="58">
        <f t="shared" si="1"/>
        <v>0</v>
      </c>
      <c r="AB99" s="59"/>
      <c r="AD99" s="56"/>
      <c r="AE99" s="57"/>
      <c r="AF99" s="49" t="s">
        <v>49</v>
      </c>
      <c r="AG99" s="58" t="s">
        <v>49</v>
      </c>
      <c r="AH99" s="58">
        <f t="shared" si="2"/>
        <v>0</v>
      </c>
      <c r="AI99" s="59"/>
      <c r="AK99" s="56"/>
      <c r="AL99" s="57"/>
      <c r="AM99" s="49" t="s">
        <v>49</v>
      </c>
      <c r="AN99" s="58" t="s">
        <v>49</v>
      </c>
      <c r="AO99" s="58">
        <v>0</v>
      </c>
      <c r="AP99" s="59"/>
    </row>
    <row r="100" spans="2:42" ht="13" thickBot="1">
      <c r="B100" s="60" t="s">
        <v>148</v>
      </c>
      <c r="C100" s="61"/>
      <c r="D100" s="62"/>
      <c r="E100" s="62"/>
      <c r="F100" s="63"/>
      <c r="G100" s="91">
        <v>15172500</v>
      </c>
      <c r="I100" s="60" t="s">
        <v>148</v>
      </c>
      <c r="J100" s="61"/>
      <c r="K100" s="62"/>
      <c r="L100" s="62"/>
      <c r="M100" s="63"/>
      <c r="N100" s="91">
        <v>24633000</v>
      </c>
      <c r="P100" s="60" t="s">
        <v>148</v>
      </c>
      <c r="Q100" s="61"/>
      <c r="R100" s="62"/>
      <c r="S100" s="62"/>
      <c r="T100" s="63"/>
      <c r="U100" s="91">
        <f>SUM(T7:T99)</f>
        <v>43554000</v>
      </c>
      <c r="W100" s="60" t="s">
        <v>148</v>
      </c>
      <c r="X100" s="61"/>
      <c r="Y100" s="62"/>
      <c r="Z100" s="62"/>
      <c r="AA100" s="63"/>
      <c r="AB100" s="91">
        <f>SUM(AA7:AA99)</f>
        <v>43554000</v>
      </c>
      <c r="AD100" s="60" t="s">
        <v>148</v>
      </c>
      <c r="AE100" s="61"/>
      <c r="AF100" s="62"/>
      <c r="AG100" s="62"/>
      <c r="AH100" s="63"/>
      <c r="AI100" s="91">
        <f>SUM(AH7:AH99)</f>
        <v>43554000</v>
      </c>
      <c r="AK100" s="60" t="s">
        <v>148</v>
      </c>
      <c r="AL100" s="61"/>
      <c r="AM100" s="62"/>
      <c r="AN100" s="62"/>
      <c r="AO100" s="63"/>
      <c r="AP100" s="91">
        <v>43554000</v>
      </c>
    </row>
    <row r="101" spans="2:42" ht="13" thickBot="1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66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</row>
    <row r="102" spans="2:42">
      <c r="B102" s="44" t="s">
        <v>149</v>
      </c>
      <c r="C102" s="67"/>
      <c r="D102" s="45"/>
      <c r="E102" s="45"/>
      <c r="F102" s="45"/>
      <c r="G102" s="46"/>
      <c r="I102" s="44" t="s">
        <v>149</v>
      </c>
      <c r="J102" s="67"/>
      <c r="K102" s="45"/>
      <c r="L102" s="45"/>
      <c r="M102" s="45"/>
      <c r="N102" s="46"/>
      <c r="P102" s="44" t="s">
        <v>149</v>
      </c>
      <c r="Q102" s="67"/>
      <c r="R102" s="45"/>
      <c r="S102" s="45"/>
      <c r="T102" s="45"/>
      <c r="U102" s="46"/>
      <c r="W102" s="44" t="s">
        <v>149</v>
      </c>
      <c r="X102" s="67"/>
      <c r="Y102" s="45"/>
      <c r="Z102" s="45"/>
      <c r="AA102" s="45"/>
      <c r="AB102" s="46"/>
      <c r="AD102" s="44" t="s">
        <v>149</v>
      </c>
      <c r="AE102" s="67"/>
      <c r="AF102" s="45"/>
      <c r="AG102" s="45"/>
      <c r="AH102" s="45"/>
      <c r="AI102" s="46"/>
      <c r="AK102" s="44" t="s">
        <v>149</v>
      </c>
      <c r="AL102" s="67"/>
      <c r="AM102" s="45"/>
      <c r="AN102" s="45"/>
      <c r="AO102" s="45"/>
      <c r="AP102" s="46"/>
    </row>
    <row r="103" spans="2:42">
      <c r="B103" s="47" t="s">
        <v>150</v>
      </c>
      <c r="C103" s="68" t="s">
        <v>151</v>
      </c>
      <c r="D103" s="49" t="s">
        <v>72</v>
      </c>
      <c r="E103" s="49" t="s">
        <v>152</v>
      </c>
      <c r="F103" s="49" t="s">
        <v>74</v>
      </c>
      <c r="G103" s="50" t="s">
        <v>75</v>
      </c>
      <c r="I103" s="47" t="s">
        <v>150</v>
      </c>
      <c r="J103" s="68" t="s">
        <v>151</v>
      </c>
      <c r="K103" s="49" t="s">
        <v>72</v>
      </c>
      <c r="L103" s="49" t="s">
        <v>152</v>
      </c>
      <c r="M103" s="49" t="s">
        <v>74</v>
      </c>
      <c r="N103" s="50" t="s">
        <v>75</v>
      </c>
      <c r="P103" s="47" t="s">
        <v>150</v>
      </c>
      <c r="Q103" s="68" t="s">
        <v>151</v>
      </c>
      <c r="R103" s="49" t="s">
        <v>72</v>
      </c>
      <c r="S103" s="49" t="s">
        <v>152</v>
      </c>
      <c r="T103" s="49" t="s">
        <v>74</v>
      </c>
      <c r="U103" s="50" t="s">
        <v>75</v>
      </c>
      <c r="W103" s="47" t="s">
        <v>150</v>
      </c>
      <c r="X103" s="68" t="s">
        <v>151</v>
      </c>
      <c r="Y103" s="49" t="s">
        <v>72</v>
      </c>
      <c r="Z103" s="49" t="s">
        <v>152</v>
      </c>
      <c r="AA103" s="49" t="s">
        <v>74</v>
      </c>
      <c r="AB103" s="50" t="s">
        <v>75</v>
      </c>
      <c r="AD103" s="47" t="s">
        <v>150</v>
      </c>
      <c r="AE103" s="68" t="s">
        <v>151</v>
      </c>
      <c r="AF103" s="49" t="s">
        <v>72</v>
      </c>
      <c r="AG103" s="49" t="s">
        <v>152</v>
      </c>
      <c r="AH103" s="49" t="s">
        <v>74</v>
      </c>
      <c r="AI103" s="50" t="s">
        <v>75</v>
      </c>
      <c r="AK103" s="47" t="s">
        <v>150</v>
      </c>
      <c r="AL103" s="68" t="s">
        <v>151</v>
      </c>
      <c r="AM103" s="49" t="s">
        <v>72</v>
      </c>
      <c r="AN103" s="49" t="s">
        <v>152</v>
      </c>
      <c r="AO103" s="49" t="s">
        <v>74</v>
      </c>
      <c r="AP103" s="50" t="s">
        <v>75</v>
      </c>
    </row>
    <row r="104" spans="2:42">
      <c r="B104" s="51" t="s">
        <v>153</v>
      </c>
      <c r="C104" s="69">
        <v>2</v>
      </c>
      <c r="D104" s="53" t="s">
        <v>154</v>
      </c>
      <c r="E104" s="54">
        <v>418747.80586293689</v>
      </c>
      <c r="F104" s="54">
        <v>837496</v>
      </c>
      <c r="G104" s="70"/>
      <c r="I104" s="51" t="s">
        <v>153</v>
      </c>
      <c r="J104" s="69">
        <v>5</v>
      </c>
      <c r="K104" s="53" t="s">
        <v>154</v>
      </c>
      <c r="L104" s="54">
        <v>418747.80586293689</v>
      </c>
      <c r="M104" s="54">
        <v>2093739</v>
      </c>
      <c r="N104" s="70"/>
      <c r="P104" s="51" t="s">
        <v>153</v>
      </c>
      <c r="Q104" s="69">
        <v>20</v>
      </c>
      <c r="R104" s="53" t="s">
        <v>154</v>
      </c>
      <c r="S104" s="54">
        <v>418747.80586293689</v>
      </c>
      <c r="T104" s="54">
        <f t="shared" ref="T104:T113" si="3">IF(S104&lt;&gt;"",ROUND(Q104*S104,0),0)</f>
        <v>8374956</v>
      </c>
      <c r="U104" s="70"/>
      <c r="W104" s="51" t="s">
        <v>153</v>
      </c>
      <c r="X104" s="69">
        <v>20</v>
      </c>
      <c r="Y104" s="53" t="s">
        <v>154</v>
      </c>
      <c r="Z104" s="54">
        <v>418747.80586293689</v>
      </c>
      <c r="AA104" s="54">
        <f t="shared" ref="AA104:AA113" si="4">IF(Z104&lt;&gt;"",ROUND(X104*Z104,0),0)</f>
        <v>8374956</v>
      </c>
      <c r="AB104" s="70"/>
      <c r="AD104" s="51" t="s">
        <v>153</v>
      </c>
      <c r="AE104" s="69">
        <v>20</v>
      </c>
      <c r="AF104" s="53" t="s">
        <v>154</v>
      </c>
      <c r="AG104" s="54">
        <v>418747.80586293689</v>
      </c>
      <c r="AH104" s="54">
        <f t="shared" ref="AH104:AH113" si="5">IF(AG104&lt;&gt;"",ROUND(AE104*AG104,0),0)</f>
        <v>8374956</v>
      </c>
      <c r="AI104" s="70"/>
      <c r="AK104" s="51" t="s">
        <v>153</v>
      </c>
      <c r="AL104" s="69">
        <v>20</v>
      </c>
      <c r="AM104" s="53" t="s">
        <v>154</v>
      </c>
      <c r="AN104" s="54">
        <v>418747.80586293689</v>
      </c>
      <c r="AO104" s="54">
        <v>8374956</v>
      </c>
      <c r="AP104" s="70"/>
    </row>
    <row r="105" spans="2:42">
      <c r="B105" s="51" t="s">
        <v>155</v>
      </c>
      <c r="C105" s="69">
        <v>1</v>
      </c>
      <c r="D105" s="53" t="s">
        <v>154</v>
      </c>
      <c r="E105" s="71">
        <v>29910.55756163835</v>
      </c>
      <c r="F105" s="54">
        <v>29911</v>
      </c>
      <c r="G105" s="70"/>
      <c r="I105" s="51" t="s">
        <v>155</v>
      </c>
      <c r="J105" s="69">
        <v>5</v>
      </c>
      <c r="K105" s="53" t="s">
        <v>154</v>
      </c>
      <c r="L105" s="71">
        <v>29910.55756163835</v>
      </c>
      <c r="M105" s="54">
        <v>149553</v>
      </c>
      <c r="N105" s="70"/>
      <c r="P105" s="51" t="s">
        <v>155</v>
      </c>
      <c r="Q105" s="69">
        <v>20</v>
      </c>
      <c r="R105" s="53" t="s">
        <v>154</v>
      </c>
      <c r="S105" s="71">
        <v>29910.55756163835</v>
      </c>
      <c r="T105" s="54">
        <f t="shared" si="3"/>
        <v>598211</v>
      </c>
      <c r="U105" s="70"/>
      <c r="W105" s="51" t="s">
        <v>155</v>
      </c>
      <c r="X105" s="69">
        <v>20</v>
      </c>
      <c r="Y105" s="53" t="s">
        <v>154</v>
      </c>
      <c r="Z105" s="71">
        <v>29910.55756163835</v>
      </c>
      <c r="AA105" s="54">
        <f t="shared" si="4"/>
        <v>598211</v>
      </c>
      <c r="AB105" s="70"/>
      <c r="AD105" s="51" t="s">
        <v>155</v>
      </c>
      <c r="AE105" s="69">
        <v>20</v>
      </c>
      <c r="AF105" s="53" t="s">
        <v>154</v>
      </c>
      <c r="AG105" s="71">
        <v>29910.55756163835</v>
      </c>
      <c r="AH105" s="54">
        <f t="shared" si="5"/>
        <v>598211</v>
      </c>
      <c r="AI105" s="70"/>
      <c r="AK105" s="51" t="s">
        <v>155</v>
      </c>
      <c r="AL105" s="69">
        <v>20</v>
      </c>
      <c r="AM105" s="53" t="s">
        <v>154</v>
      </c>
      <c r="AN105" s="71">
        <v>29910.55756163835</v>
      </c>
      <c r="AO105" s="54">
        <v>598211</v>
      </c>
      <c r="AP105" s="70"/>
    </row>
    <row r="106" spans="2:42">
      <c r="B106" s="51" t="s">
        <v>156</v>
      </c>
      <c r="C106" s="69">
        <v>1</v>
      </c>
      <c r="D106" s="53" t="s">
        <v>154</v>
      </c>
      <c r="E106" s="71">
        <v>5982.1115123276704</v>
      </c>
      <c r="F106" s="54">
        <v>5982</v>
      </c>
      <c r="G106" s="70"/>
      <c r="I106" s="51" t="s">
        <v>156</v>
      </c>
      <c r="J106" s="69">
        <v>5</v>
      </c>
      <c r="K106" s="53" t="s">
        <v>154</v>
      </c>
      <c r="L106" s="71">
        <v>5982.1115123276704</v>
      </c>
      <c r="M106" s="54">
        <v>29911</v>
      </c>
      <c r="N106" s="70"/>
      <c r="P106" s="51" t="s">
        <v>156</v>
      </c>
      <c r="Q106" s="69">
        <v>20</v>
      </c>
      <c r="R106" s="53" t="s">
        <v>154</v>
      </c>
      <c r="S106" s="71">
        <v>5982.1115123276704</v>
      </c>
      <c r="T106" s="54">
        <f t="shared" si="3"/>
        <v>119642</v>
      </c>
      <c r="U106" s="70"/>
      <c r="W106" s="51" t="s">
        <v>156</v>
      </c>
      <c r="X106" s="69">
        <v>20</v>
      </c>
      <c r="Y106" s="53" t="s">
        <v>154</v>
      </c>
      <c r="Z106" s="71">
        <v>5982.1115123276704</v>
      </c>
      <c r="AA106" s="54">
        <f t="shared" si="4"/>
        <v>119642</v>
      </c>
      <c r="AB106" s="70"/>
      <c r="AD106" s="51" t="s">
        <v>156</v>
      </c>
      <c r="AE106" s="69">
        <v>20</v>
      </c>
      <c r="AF106" s="53" t="s">
        <v>154</v>
      </c>
      <c r="AG106" s="71">
        <v>5982.1115123276704</v>
      </c>
      <c r="AH106" s="54">
        <f t="shared" si="5"/>
        <v>119642</v>
      </c>
      <c r="AI106" s="70"/>
      <c r="AK106" s="51" t="s">
        <v>156</v>
      </c>
      <c r="AL106" s="69">
        <v>20</v>
      </c>
      <c r="AM106" s="53" t="s">
        <v>154</v>
      </c>
      <c r="AN106" s="71">
        <v>5982.1115123276704</v>
      </c>
      <c r="AO106" s="54">
        <v>119642</v>
      </c>
      <c r="AP106" s="70"/>
    </row>
    <row r="107" spans="2:42">
      <c r="B107" s="51" t="s">
        <v>157</v>
      </c>
      <c r="C107" s="69">
        <v>1</v>
      </c>
      <c r="D107" s="53" t="s">
        <v>154</v>
      </c>
      <c r="E107" s="71">
        <v>17946.334536983009</v>
      </c>
      <c r="F107" s="54">
        <v>17946</v>
      </c>
      <c r="G107" s="70"/>
      <c r="I107" s="51" t="s">
        <v>157</v>
      </c>
      <c r="J107" s="69">
        <v>5</v>
      </c>
      <c r="K107" s="53" t="s">
        <v>154</v>
      </c>
      <c r="L107" s="71">
        <v>17946.334536983009</v>
      </c>
      <c r="M107" s="54">
        <v>89732</v>
      </c>
      <c r="N107" s="70"/>
      <c r="P107" s="51" t="s">
        <v>157</v>
      </c>
      <c r="Q107" s="69">
        <v>20</v>
      </c>
      <c r="R107" s="53" t="s">
        <v>154</v>
      </c>
      <c r="S107" s="71">
        <v>17946.334536983009</v>
      </c>
      <c r="T107" s="54">
        <f t="shared" si="3"/>
        <v>358927</v>
      </c>
      <c r="U107" s="70"/>
      <c r="W107" s="51" t="s">
        <v>157</v>
      </c>
      <c r="X107" s="69">
        <v>20</v>
      </c>
      <c r="Y107" s="53" t="s">
        <v>154</v>
      </c>
      <c r="Z107" s="71">
        <v>17946.334536983009</v>
      </c>
      <c r="AA107" s="54">
        <f t="shared" si="4"/>
        <v>358927</v>
      </c>
      <c r="AB107" s="70"/>
      <c r="AD107" s="51" t="s">
        <v>157</v>
      </c>
      <c r="AE107" s="69">
        <v>20</v>
      </c>
      <c r="AF107" s="53" t="s">
        <v>154</v>
      </c>
      <c r="AG107" s="71">
        <v>17946.334536983009</v>
      </c>
      <c r="AH107" s="54">
        <f t="shared" si="5"/>
        <v>358927</v>
      </c>
      <c r="AI107" s="70"/>
      <c r="AK107" s="51" t="s">
        <v>157</v>
      </c>
      <c r="AL107" s="69">
        <v>20</v>
      </c>
      <c r="AM107" s="53" t="s">
        <v>154</v>
      </c>
      <c r="AN107" s="71">
        <v>17946.334536983009</v>
      </c>
      <c r="AO107" s="54">
        <v>358927</v>
      </c>
      <c r="AP107" s="70"/>
    </row>
    <row r="108" spans="2:42">
      <c r="B108" s="51" t="s">
        <v>158</v>
      </c>
      <c r="C108" s="69">
        <v>1</v>
      </c>
      <c r="D108" s="53" t="s">
        <v>154</v>
      </c>
      <c r="E108" s="71">
        <v>450000</v>
      </c>
      <c r="F108" s="54">
        <v>450000</v>
      </c>
      <c r="G108" s="70"/>
      <c r="I108" s="51" t="s">
        <v>158</v>
      </c>
      <c r="J108" s="69">
        <v>5</v>
      </c>
      <c r="K108" s="53" t="s">
        <v>154</v>
      </c>
      <c r="L108" s="71">
        <v>450000</v>
      </c>
      <c r="M108" s="54">
        <v>2250000</v>
      </c>
      <c r="N108" s="70"/>
      <c r="P108" s="51" t="s">
        <v>158</v>
      </c>
      <c r="Q108" s="69">
        <v>5</v>
      </c>
      <c r="R108" s="53" t="s">
        <v>154</v>
      </c>
      <c r="S108" s="71">
        <v>450000</v>
      </c>
      <c r="T108" s="54">
        <f t="shared" si="3"/>
        <v>2250000</v>
      </c>
      <c r="U108" s="70"/>
      <c r="W108" s="51" t="s">
        <v>158</v>
      </c>
      <c r="X108" s="69">
        <v>5</v>
      </c>
      <c r="Y108" s="53" t="s">
        <v>154</v>
      </c>
      <c r="Z108" s="71">
        <v>450000</v>
      </c>
      <c r="AA108" s="54">
        <f t="shared" si="4"/>
        <v>2250000</v>
      </c>
      <c r="AB108" s="70"/>
      <c r="AD108" s="51" t="s">
        <v>158</v>
      </c>
      <c r="AE108" s="69">
        <v>5</v>
      </c>
      <c r="AF108" s="53" t="s">
        <v>154</v>
      </c>
      <c r="AG108" s="71">
        <v>450000</v>
      </c>
      <c r="AH108" s="54">
        <f t="shared" si="5"/>
        <v>2250000</v>
      </c>
      <c r="AI108" s="70"/>
      <c r="AK108" s="51" t="s">
        <v>158</v>
      </c>
      <c r="AL108" s="69">
        <v>5</v>
      </c>
      <c r="AM108" s="53" t="s">
        <v>154</v>
      </c>
      <c r="AN108" s="71">
        <v>450000</v>
      </c>
      <c r="AO108" s="54">
        <v>2250000</v>
      </c>
      <c r="AP108" s="70"/>
    </row>
    <row r="109" spans="2:42">
      <c r="B109" s="51" t="s">
        <v>159</v>
      </c>
      <c r="C109" s="69">
        <v>1</v>
      </c>
      <c r="D109" s="53" t="s">
        <v>154</v>
      </c>
      <c r="E109" s="71">
        <v>185000</v>
      </c>
      <c r="F109" s="54">
        <v>185000</v>
      </c>
      <c r="G109" s="70"/>
      <c r="I109" s="51" t="s">
        <v>159</v>
      </c>
      <c r="J109" s="69">
        <v>5</v>
      </c>
      <c r="K109" s="53" t="s">
        <v>154</v>
      </c>
      <c r="L109" s="71">
        <v>185000</v>
      </c>
      <c r="M109" s="54">
        <v>925000</v>
      </c>
      <c r="N109" s="70"/>
      <c r="P109" s="51" t="s">
        <v>159</v>
      </c>
      <c r="Q109" s="69">
        <v>5</v>
      </c>
      <c r="R109" s="53" t="s">
        <v>154</v>
      </c>
      <c r="S109" s="71">
        <v>185000</v>
      </c>
      <c r="T109" s="54">
        <f t="shared" si="3"/>
        <v>925000</v>
      </c>
      <c r="U109" s="70"/>
      <c r="W109" s="51" t="s">
        <v>159</v>
      </c>
      <c r="X109" s="69">
        <v>5</v>
      </c>
      <c r="Y109" s="53" t="s">
        <v>154</v>
      </c>
      <c r="Z109" s="71">
        <v>185000</v>
      </c>
      <c r="AA109" s="54">
        <f t="shared" si="4"/>
        <v>925000</v>
      </c>
      <c r="AB109" s="70"/>
      <c r="AD109" s="51" t="s">
        <v>159</v>
      </c>
      <c r="AE109" s="69">
        <v>5</v>
      </c>
      <c r="AF109" s="53" t="s">
        <v>154</v>
      </c>
      <c r="AG109" s="71">
        <v>185000</v>
      </c>
      <c r="AH109" s="54">
        <f t="shared" si="5"/>
        <v>925000</v>
      </c>
      <c r="AI109" s="70"/>
      <c r="AK109" s="51" t="s">
        <v>159</v>
      </c>
      <c r="AL109" s="69">
        <v>5</v>
      </c>
      <c r="AM109" s="53" t="s">
        <v>154</v>
      </c>
      <c r="AN109" s="71">
        <v>185000</v>
      </c>
      <c r="AO109" s="54">
        <v>925000</v>
      </c>
      <c r="AP109" s="70"/>
    </row>
    <row r="110" spans="2:42">
      <c r="B110" s="51" t="s">
        <v>160</v>
      </c>
      <c r="C110" s="69">
        <v>2</v>
      </c>
      <c r="D110" s="53" t="s">
        <v>154</v>
      </c>
      <c r="E110" s="71">
        <v>418747.80586293689</v>
      </c>
      <c r="F110" s="54">
        <v>837496</v>
      </c>
      <c r="G110" s="70"/>
      <c r="I110" s="51" t="s">
        <v>160</v>
      </c>
      <c r="J110" s="69">
        <v>2</v>
      </c>
      <c r="K110" s="53" t="s">
        <v>154</v>
      </c>
      <c r="L110" s="71">
        <v>418747.80586293689</v>
      </c>
      <c r="M110" s="54">
        <v>837496</v>
      </c>
      <c r="N110" s="70"/>
      <c r="P110" s="51" t="s">
        <v>160</v>
      </c>
      <c r="Q110" s="69">
        <v>5</v>
      </c>
      <c r="R110" s="53" t="s">
        <v>154</v>
      </c>
      <c r="S110" s="71">
        <v>418747.80586293689</v>
      </c>
      <c r="T110" s="54">
        <f t="shared" si="3"/>
        <v>2093739</v>
      </c>
      <c r="U110" s="70"/>
      <c r="W110" s="51" t="s">
        <v>160</v>
      </c>
      <c r="X110" s="69">
        <v>5</v>
      </c>
      <c r="Y110" s="53" t="s">
        <v>154</v>
      </c>
      <c r="Z110" s="71">
        <v>418747.80586293689</v>
      </c>
      <c r="AA110" s="54">
        <f t="shared" si="4"/>
        <v>2093739</v>
      </c>
      <c r="AB110" s="70"/>
      <c r="AD110" s="51" t="s">
        <v>160</v>
      </c>
      <c r="AE110" s="69">
        <v>5</v>
      </c>
      <c r="AF110" s="53" t="s">
        <v>154</v>
      </c>
      <c r="AG110" s="71">
        <v>418747.80586293689</v>
      </c>
      <c r="AH110" s="54">
        <f t="shared" si="5"/>
        <v>2093739</v>
      </c>
      <c r="AI110" s="70"/>
      <c r="AK110" s="51" t="s">
        <v>160</v>
      </c>
      <c r="AL110" s="69">
        <v>5</v>
      </c>
      <c r="AM110" s="53" t="s">
        <v>154</v>
      </c>
      <c r="AN110" s="71">
        <v>418747.80586293689</v>
      </c>
      <c r="AO110" s="54">
        <v>2093739</v>
      </c>
      <c r="AP110" s="70"/>
    </row>
    <row r="111" spans="2:42">
      <c r="B111" s="51"/>
      <c r="C111" s="69"/>
      <c r="D111" s="53" t="s">
        <v>49</v>
      </c>
      <c r="E111" s="71" t="s">
        <v>49</v>
      </c>
      <c r="F111" s="54">
        <v>0</v>
      </c>
      <c r="G111" s="70"/>
      <c r="I111" s="51"/>
      <c r="J111" s="69"/>
      <c r="K111" s="53" t="s">
        <v>49</v>
      </c>
      <c r="L111" s="71" t="s">
        <v>49</v>
      </c>
      <c r="M111" s="54">
        <v>0</v>
      </c>
      <c r="N111" s="70"/>
      <c r="P111" s="51"/>
      <c r="Q111" s="69"/>
      <c r="R111" s="53" t="s">
        <v>49</v>
      </c>
      <c r="S111" s="71" t="s">
        <v>49</v>
      </c>
      <c r="T111" s="54">
        <f t="shared" si="3"/>
        <v>0</v>
      </c>
      <c r="U111" s="70"/>
      <c r="W111" s="51"/>
      <c r="X111" s="69"/>
      <c r="Y111" s="53" t="s">
        <v>49</v>
      </c>
      <c r="Z111" s="71" t="s">
        <v>49</v>
      </c>
      <c r="AA111" s="54">
        <f t="shared" si="4"/>
        <v>0</v>
      </c>
      <c r="AB111" s="70"/>
      <c r="AD111" s="51"/>
      <c r="AE111" s="69"/>
      <c r="AF111" s="53" t="s">
        <v>49</v>
      </c>
      <c r="AG111" s="71" t="s">
        <v>49</v>
      </c>
      <c r="AH111" s="54">
        <f t="shared" si="5"/>
        <v>0</v>
      </c>
      <c r="AI111" s="70"/>
      <c r="AK111" s="51"/>
      <c r="AL111" s="69"/>
      <c r="AM111" s="53" t="s">
        <v>49</v>
      </c>
      <c r="AN111" s="71" t="s">
        <v>49</v>
      </c>
      <c r="AO111" s="54">
        <v>0</v>
      </c>
      <c r="AP111" s="70"/>
    </row>
    <row r="112" spans="2:42">
      <c r="B112" s="51"/>
      <c r="C112" s="69"/>
      <c r="D112" s="53" t="s">
        <v>49</v>
      </c>
      <c r="E112" s="71" t="s">
        <v>49</v>
      </c>
      <c r="F112" s="54">
        <v>0</v>
      </c>
      <c r="G112" s="70"/>
      <c r="I112" s="51"/>
      <c r="J112" s="69"/>
      <c r="K112" s="53" t="s">
        <v>49</v>
      </c>
      <c r="L112" s="71" t="s">
        <v>49</v>
      </c>
      <c r="M112" s="54">
        <v>0</v>
      </c>
      <c r="N112" s="70"/>
      <c r="P112" s="51"/>
      <c r="Q112" s="69"/>
      <c r="R112" s="53" t="s">
        <v>49</v>
      </c>
      <c r="S112" s="71" t="s">
        <v>49</v>
      </c>
      <c r="T112" s="54">
        <f t="shared" si="3"/>
        <v>0</v>
      </c>
      <c r="U112" s="70"/>
      <c r="W112" s="51"/>
      <c r="X112" s="69"/>
      <c r="Y112" s="53" t="s">
        <v>49</v>
      </c>
      <c r="Z112" s="71" t="s">
        <v>49</v>
      </c>
      <c r="AA112" s="54">
        <f t="shared" si="4"/>
        <v>0</v>
      </c>
      <c r="AB112" s="70"/>
      <c r="AD112" s="51"/>
      <c r="AE112" s="69"/>
      <c r="AF112" s="53" t="s">
        <v>49</v>
      </c>
      <c r="AG112" s="71" t="s">
        <v>49</v>
      </c>
      <c r="AH112" s="54">
        <f t="shared" si="5"/>
        <v>0</v>
      </c>
      <c r="AI112" s="70"/>
      <c r="AK112" s="51"/>
      <c r="AL112" s="69"/>
      <c r="AM112" s="53" t="s">
        <v>49</v>
      </c>
      <c r="AN112" s="71" t="s">
        <v>49</v>
      </c>
      <c r="AO112" s="54">
        <v>0</v>
      </c>
      <c r="AP112" s="70"/>
    </row>
    <row r="113" spans="2:42">
      <c r="B113" s="56"/>
      <c r="C113" s="72"/>
      <c r="D113" s="49" t="s">
        <v>49</v>
      </c>
      <c r="E113" s="58" t="s">
        <v>49</v>
      </c>
      <c r="F113" s="73">
        <v>0</v>
      </c>
      <c r="G113" s="59"/>
      <c r="I113" s="56"/>
      <c r="J113" s="72"/>
      <c r="K113" s="49" t="s">
        <v>49</v>
      </c>
      <c r="L113" s="58" t="s">
        <v>49</v>
      </c>
      <c r="M113" s="73">
        <v>0</v>
      </c>
      <c r="N113" s="59"/>
      <c r="P113" s="56"/>
      <c r="Q113" s="72"/>
      <c r="R113" s="49" t="s">
        <v>49</v>
      </c>
      <c r="S113" s="58" t="s">
        <v>49</v>
      </c>
      <c r="T113" s="73">
        <f t="shared" si="3"/>
        <v>0</v>
      </c>
      <c r="U113" s="59"/>
      <c r="W113" s="56"/>
      <c r="X113" s="72"/>
      <c r="Y113" s="49" t="s">
        <v>49</v>
      </c>
      <c r="Z113" s="58" t="s">
        <v>49</v>
      </c>
      <c r="AA113" s="73">
        <f t="shared" si="4"/>
        <v>0</v>
      </c>
      <c r="AB113" s="59"/>
      <c r="AD113" s="56"/>
      <c r="AE113" s="72"/>
      <c r="AF113" s="49" t="s">
        <v>49</v>
      </c>
      <c r="AG113" s="58" t="s">
        <v>49</v>
      </c>
      <c r="AH113" s="73">
        <f t="shared" si="5"/>
        <v>0</v>
      </c>
      <c r="AI113" s="59"/>
      <c r="AK113" s="56"/>
      <c r="AL113" s="72"/>
      <c r="AM113" s="49" t="s">
        <v>49</v>
      </c>
      <c r="AN113" s="58" t="s">
        <v>49</v>
      </c>
      <c r="AO113" s="73">
        <v>0</v>
      </c>
      <c r="AP113" s="59"/>
    </row>
    <row r="114" spans="2:42" ht="13" thickBot="1">
      <c r="B114" s="74" t="s">
        <v>162</v>
      </c>
      <c r="C114" s="75"/>
      <c r="D114" s="76"/>
      <c r="E114" s="76"/>
      <c r="F114" s="77"/>
      <c r="G114" s="64">
        <v>2363831</v>
      </c>
      <c r="I114" s="74" t="s">
        <v>162</v>
      </c>
      <c r="J114" s="75"/>
      <c r="K114" s="76"/>
      <c r="L114" s="76"/>
      <c r="M114" s="77"/>
      <c r="N114" s="64">
        <v>6375431</v>
      </c>
      <c r="P114" s="74" t="s">
        <v>162</v>
      </c>
      <c r="Q114" s="75"/>
      <c r="R114" s="76"/>
      <c r="S114" s="76"/>
      <c r="T114" s="77"/>
      <c r="U114" s="64">
        <f>SUM(T104:T113)</f>
        <v>14720475</v>
      </c>
      <c r="W114" s="74" t="s">
        <v>162</v>
      </c>
      <c r="X114" s="75"/>
      <c r="Y114" s="76"/>
      <c r="Z114" s="76"/>
      <c r="AA114" s="77"/>
      <c r="AB114" s="64">
        <f>SUM(AA104:AA113)</f>
        <v>14720475</v>
      </c>
      <c r="AD114" s="74" t="s">
        <v>162</v>
      </c>
      <c r="AE114" s="75"/>
      <c r="AF114" s="76"/>
      <c r="AG114" s="76"/>
      <c r="AH114" s="77"/>
      <c r="AI114" s="64">
        <f>SUM(AH104:AH113)</f>
        <v>14720475</v>
      </c>
      <c r="AK114" s="74" t="s">
        <v>162</v>
      </c>
      <c r="AL114" s="75"/>
      <c r="AM114" s="76"/>
      <c r="AN114" s="76"/>
      <c r="AO114" s="77"/>
      <c r="AP114" s="64">
        <v>14720475</v>
      </c>
    </row>
    <row r="115" spans="2:42" ht="13" thickBot="1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66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</row>
    <row r="116" spans="2:42">
      <c r="B116" s="44" t="s">
        <v>163</v>
      </c>
      <c r="C116" s="67"/>
      <c r="D116" s="45"/>
      <c r="E116" s="45"/>
      <c r="F116" s="45"/>
      <c r="G116" s="46"/>
      <c r="I116" s="44" t="s">
        <v>163</v>
      </c>
      <c r="J116" s="67"/>
      <c r="K116" s="45"/>
      <c r="L116" s="45"/>
      <c r="M116" s="45"/>
      <c r="N116" s="46"/>
      <c r="P116" s="44" t="s">
        <v>163</v>
      </c>
      <c r="Q116" s="67"/>
      <c r="R116" s="45"/>
      <c r="S116" s="45"/>
      <c r="T116" s="45"/>
      <c r="U116" s="46"/>
      <c r="W116" s="44" t="s">
        <v>163</v>
      </c>
      <c r="X116" s="67"/>
      <c r="Y116" s="45"/>
      <c r="Z116" s="45"/>
      <c r="AA116" s="45"/>
      <c r="AB116" s="46"/>
      <c r="AD116" s="44" t="s">
        <v>163</v>
      </c>
      <c r="AE116" s="67"/>
      <c r="AF116" s="45"/>
      <c r="AG116" s="45"/>
      <c r="AH116" s="45"/>
      <c r="AI116" s="46"/>
      <c r="AK116" s="44" t="s">
        <v>163</v>
      </c>
      <c r="AL116" s="67"/>
      <c r="AM116" s="45"/>
      <c r="AN116" s="45"/>
      <c r="AO116" s="45"/>
      <c r="AP116" s="46"/>
    </row>
    <row r="117" spans="2:42">
      <c r="B117" s="47" t="s">
        <v>150</v>
      </c>
      <c r="C117" s="68" t="s">
        <v>151</v>
      </c>
      <c r="D117" s="49" t="s">
        <v>72</v>
      </c>
      <c r="E117" s="49" t="s">
        <v>152</v>
      </c>
      <c r="F117" s="49" t="s">
        <v>74</v>
      </c>
      <c r="G117" s="50" t="s">
        <v>75</v>
      </c>
      <c r="I117" s="47" t="s">
        <v>150</v>
      </c>
      <c r="J117" s="68" t="s">
        <v>151</v>
      </c>
      <c r="K117" s="49" t="s">
        <v>72</v>
      </c>
      <c r="L117" s="49" t="s">
        <v>152</v>
      </c>
      <c r="M117" s="49" t="s">
        <v>74</v>
      </c>
      <c r="N117" s="50" t="s">
        <v>75</v>
      </c>
      <c r="P117" s="47" t="s">
        <v>150</v>
      </c>
      <c r="Q117" s="68" t="s">
        <v>151</v>
      </c>
      <c r="R117" s="49" t="s">
        <v>72</v>
      </c>
      <c r="S117" s="49" t="s">
        <v>152</v>
      </c>
      <c r="T117" s="49" t="s">
        <v>74</v>
      </c>
      <c r="U117" s="50" t="s">
        <v>75</v>
      </c>
      <c r="W117" s="47" t="s">
        <v>150</v>
      </c>
      <c r="X117" s="68" t="s">
        <v>151</v>
      </c>
      <c r="Y117" s="49" t="s">
        <v>72</v>
      </c>
      <c r="Z117" s="49" t="s">
        <v>152</v>
      </c>
      <c r="AA117" s="49" t="s">
        <v>74</v>
      </c>
      <c r="AB117" s="50" t="s">
        <v>75</v>
      </c>
      <c r="AD117" s="47" t="s">
        <v>150</v>
      </c>
      <c r="AE117" s="68" t="s">
        <v>151</v>
      </c>
      <c r="AF117" s="49" t="s">
        <v>72</v>
      </c>
      <c r="AG117" s="49" t="s">
        <v>152</v>
      </c>
      <c r="AH117" s="49" t="s">
        <v>74</v>
      </c>
      <c r="AI117" s="50" t="s">
        <v>75</v>
      </c>
      <c r="AK117" s="47" t="s">
        <v>150</v>
      </c>
      <c r="AL117" s="68" t="s">
        <v>151</v>
      </c>
      <c r="AM117" s="49" t="s">
        <v>72</v>
      </c>
      <c r="AN117" s="49" t="s">
        <v>152</v>
      </c>
      <c r="AO117" s="49" t="s">
        <v>74</v>
      </c>
      <c r="AP117" s="50" t="s">
        <v>75</v>
      </c>
    </row>
    <row r="118" spans="2:42">
      <c r="B118" s="51"/>
      <c r="C118" s="69"/>
      <c r="D118" s="53"/>
      <c r="E118" s="54"/>
      <c r="F118" s="54">
        <v>0</v>
      </c>
      <c r="G118" s="70"/>
      <c r="I118" s="51"/>
      <c r="J118" s="69"/>
      <c r="K118" s="53"/>
      <c r="L118" s="54"/>
      <c r="M118" s="54">
        <v>0</v>
      </c>
      <c r="N118" s="70"/>
      <c r="P118" s="51" t="s">
        <v>164</v>
      </c>
      <c r="Q118" s="69"/>
      <c r="R118" s="53"/>
      <c r="S118" s="54"/>
      <c r="T118" s="54">
        <f t="shared" ref="T118:T129" si="6">IF(S118&lt;&gt;"",ROUND(Q118*S118,0),0)</f>
        <v>0</v>
      </c>
      <c r="U118" s="70"/>
      <c r="W118" s="51" t="s">
        <v>164</v>
      </c>
      <c r="X118" s="69"/>
      <c r="Y118" s="53"/>
      <c r="Z118" s="54"/>
      <c r="AA118" s="54">
        <f t="shared" ref="AA118:AA129" si="7">IF(Z118&lt;&gt;"",ROUND(X118*Z118,0),0)</f>
        <v>0</v>
      </c>
      <c r="AB118" s="70"/>
      <c r="AD118" s="51" t="s">
        <v>164</v>
      </c>
      <c r="AE118" s="69"/>
      <c r="AF118" s="53"/>
      <c r="AG118" s="54"/>
      <c r="AH118" s="54">
        <f t="shared" ref="AH118:AH129" si="8">IF(AG118&lt;&gt;"",ROUND(AE118*AG118,0),0)</f>
        <v>0</v>
      </c>
      <c r="AI118" s="70"/>
      <c r="AK118" s="51" t="s">
        <v>164</v>
      </c>
      <c r="AL118" s="69"/>
      <c r="AM118" s="53"/>
      <c r="AN118" s="54"/>
      <c r="AO118" s="54">
        <v>0</v>
      </c>
      <c r="AP118" s="70"/>
    </row>
    <row r="119" spans="2:42">
      <c r="B119" s="51"/>
      <c r="C119" s="69"/>
      <c r="D119" s="53" t="s">
        <v>49</v>
      </c>
      <c r="E119" s="54" t="s">
        <v>49</v>
      </c>
      <c r="F119" s="54">
        <v>0</v>
      </c>
      <c r="G119" s="70"/>
      <c r="I119" s="51"/>
      <c r="J119" s="69"/>
      <c r="K119" s="53" t="s">
        <v>49</v>
      </c>
      <c r="L119" s="54" t="s">
        <v>49</v>
      </c>
      <c r="M119" s="54">
        <v>0</v>
      </c>
      <c r="N119" s="70"/>
      <c r="P119" s="51" t="s">
        <v>165</v>
      </c>
      <c r="Q119" s="69"/>
      <c r="R119" s="53" t="s">
        <v>166</v>
      </c>
      <c r="S119" s="54">
        <v>792000</v>
      </c>
      <c r="T119" s="54">
        <f t="shared" si="6"/>
        <v>0</v>
      </c>
      <c r="U119" s="70"/>
      <c r="W119" s="51" t="s">
        <v>165</v>
      </c>
      <c r="X119" s="69"/>
      <c r="Y119" s="53" t="s">
        <v>166</v>
      </c>
      <c r="Z119" s="54">
        <v>792000</v>
      </c>
      <c r="AA119" s="54">
        <f t="shared" si="7"/>
        <v>0</v>
      </c>
      <c r="AB119" s="70"/>
      <c r="AD119" s="51" t="s">
        <v>165</v>
      </c>
      <c r="AE119" s="69"/>
      <c r="AF119" s="53" t="s">
        <v>166</v>
      </c>
      <c r="AG119" s="54">
        <v>792000</v>
      </c>
      <c r="AH119" s="54">
        <f t="shared" si="8"/>
        <v>0</v>
      </c>
      <c r="AI119" s="70"/>
      <c r="AK119" s="51" t="s">
        <v>165</v>
      </c>
      <c r="AL119" s="69"/>
      <c r="AM119" s="53" t="s">
        <v>166</v>
      </c>
      <c r="AN119" s="54">
        <v>792000</v>
      </c>
      <c r="AO119" s="54">
        <v>0</v>
      </c>
      <c r="AP119" s="70"/>
    </row>
    <row r="120" spans="2:42">
      <c r="B120" s="51"/>
      <c r="C120" s="69"/>
      <c r="D120" s="53" t="s">
        <v>49</v>
      </c>
      <c r="E120" s="54" t="s">
        <v>49</v>
      </c>
      <c r="F120" s="54">
        <v>0</v>
      </c>
      <c r="G120" s="70"/>
      <c r="I120" s="51"/>
      <c r="J120" s="69"/>
      <c r="K120" s="53" t="s">
        <v>49</v>
      </c>
      <c r="L120" s="54" t="s">
        <v>49</v>
      </c>
      <c r="M120" s="54">
        <v>0</v>
      </c>
      <c r="N120" s="70"/>
      <c r="P120" s="51" t="s">
        <v>167</v>
      </c>
      <c r="Q120" s="69"/>
      <c r="R120" s="53" t="s">
        <v>166</v>
      </c>
      <c r="S120" s="54">
        <v>540000</v>
      </c>
      <c r="T120" s="54">
        <f t="shared" si="6"/>
        <v>0</v>
      </c>
      <c r="U120" s="70"/>
      <c r="W120" s="51" t="s">
        <v>167</v>
      </c>
      <c r="X120" s="69"/>
      <c r="Y120" s="53" t="s">
        <v>166</v>
      </c>
      <c r="Z120" s="54">
        <v>540000</v>
      </c>
      <c r="AA120" s="54">
        <f t="shared" si="7"/>
        <v>0</v>
      </c>
      <c r="AB120" s="70"/>
      <c r="AD120" s="51" t="s">
        <v>167</v>
      </c>
      <c r="AE120" s="69"/>
      <c r="AF120" s="53" t="s">
        <v>166</v>
      </c>
      <c r="AG120" s="54">
        <v>540000</v>
      </c>
      <c r="AH120" s="54">
        <f t="shared" si="8"/>
        <v>0</v>
      </c>
      <c r="AI120" s="70"/>
      <c r="AK120" s="51" t="s">
        <v>167</v>
      </c>
      <c r="AL120" s="69"/>
      <c r="AM120" s="53" t="s">
        <v>166</v>
      </c>
      <c r="AN120" s="54">
        <v>540000</v>
      </c>
      <c r="AO120" s="54">
        <v>0</v>
      </c>
      <c r="AP120" s="70"/>
    </row>
    <row r="121" spans="2:42">
      <c r="B121" s="51"/>
      <c r="C121" s="69"/>
      <c r="D121" s="53" t="s">
        <v>49</v>
      </c>
      <c r="E121" s="54" t="s">
        <v>49</v>
      </c>
      <c r="F121" s="54">
        <v>0</v>
      </c>
      <c r="G121" s="70"/>
      <c r="I121" s="51"/>
      <c r="J121" s="69"/>
      <c r="K121" s="53" t="s">
        <v>49</v>
      </c>
      <c r="L121" s="54" t="s">
        <v>49</v>
      </c>
      <c r="M121" s="54">
        <v>0</v>
      </c>
      <c r="N121" s="70"/>
      <c r="P121" s="51" t="s">
        <v>168</v>
      </c>
      <c r="Q121" s="69"/>
      <c r="R121" s="53" t="s">
        <v>169</v>
      </c>
      <c r="S121" s="54">
        <v>75000</v>
      </c>
      <c r="T121" s="54">
        <f t="shared" si="6"/>
        <v>0</v>
      </c>
      <c r="U121" s="70"/>
      <c r="W121" s="51" t="s">
        <v>168</v>
      </c>
      <c r="X121" s="69"/>
      <c r="Y121" s="53" t="s">
        <v>169</v>
      </c>
      <c r="Z121" s="54">
        <v>75000</v>
      </c>
      <c r="AA121" s="54">
        <f t="shared" si="7"/>
        <v>0</v>
      </c>
      <c r="AB121" s="70"/>
      <c r="AD121" s="51" t="s">
        <v>168</v>
      </c>
      <c r="AE121" s="69"/>
      <c r="AF121" s="53" t="s">
        <v>169</v>
      </c>
      <c r="AG121" s="54">
        <v>75000</v>
      </c>
      <c r="AH121" s="54">
        <f t="shared" si="8"/>
        <v>0</v>
      </c>
      <c r="AI121" s="70"/>
      <c r="AK121" s="51" t="s">
        <v>168</v>
      </c>
      <c r="AL121" s="69"/>
      <c r="AM121" s="53" t="s">
        <v>169</v>
      </c>
      <c r="AN121" s="54">
        <v>75000</v>
      </c>
      <c r="AO121" s="54">
        <v>0</v>
      </c>
      <c r="AP121" s="70"/>
    </row>
    <row r="122" spans="2:42">
      <c r="B122" s="51"/>
      <c r="C122" s="69"/>
      <c r="D122" s="53" t="s">
        <v>49</v>
      </c>
      <c r="E122" s="54" t="s">
        <v>49</v>
      </c>
      <c r="F122" s="54">
        <v>0</v>
      </c>
      <c r="G122" s="70"/>
      <c r="I122" s="51"/>
      <c r="J122" s="69"/>
      <c r="K122" s="53" t="s">
        <v>49</v>
      </c>
      <c r="L122" s="54" t="s">
        <v>49</v>
      </c>
      <c r="M122" s="54">
        <v>0</v>
      </c>
      <c r="N122" s="70"/>
      <c r="P122" s="51" t="s">
        <v>170</v>
      </c>
      <c r="Q122" s="69"/>
      <c r="R122" s="53" t="s">
        <v>166</v>
      </c>
      <c r="S122" s="54">
        <v>156000</v>
      </c>
      <c r="T122" s="54">
        <f t="shared" si="6"/>
        <v>0</v>
      </c>
      <c r="U122" s="70"/>
      <c r="W122" s="51" t="s">
        <v>170</v>
      </c>
      <c r="X122" s="69"/>
      <c r="Y122" s="53" t="s">
        <v>166</v>
      </c>
      <c r="Z122" s="54">
        <v>156000</v>
      </c>
      <c r="AA122" s="54">
        <f t="shared" si="7"/>
        <v>0</v>
      </c>
      <c r="AB122" s="70"/>
      <c r="AD122" s="51" t="s">
        <v>170</v>
      </c>
      <c r="AE122" s="69"/>
      <c r="AF122" s="53" t="s">
        <v>166</v>
      </c>
      <c r="AG122" s="54">
        <v>156000</v>
      </c>
      <c r="AH122" s="54">
        <f t="shared" si="8"/>
        <v>0</v>
      </c>
      <c r="AI122" s="70"/>
      <c r="AK122" s="51" t="s">
        <v>170</v>
      </c>
      <c r="AL122" s="69"/>
      <c r="AM122" s="53" t="s">
        <v>166</v>
      </c>
      <c r="AN122" s="54">
        <v>156000</v>
      </c>
      <c r="AO122" s="54">
        <v>0</v>
      </c>
      <c r="AP122" s="70"/>
    </row>
    <row r="123" spans="2:42">
      <c r="B123" s="51"/>
      <c r="C123" s="69"/>
      <c r="D123" s="53" t="s">
        <v>49</v>
      </c>
      <c r="E123" s="54" t="s">
        <v>49</v>
      </c>
      <c r="F123" s="54">
        <v>0</v>
      </c>
      <c r="G123" s="70"/>
      <c r="I123" s="51"/>
      <c r="J123" s="69"/>
      <c r="K123" s="53" t="s">
        <v>49</v>
      </c>
      <c r="L123" s="54" t="s">
        <v>49</v>
      </c>
      <c r="M123" s="54">
        <v>0</v>
      </c>
      <c r="N123" s="70"/>
      <c r="P123" s="51" t="s">
        <v>171</v>
      </c>
      <c r="Q123" s="69"/>
      <c r="R123" s="53" t="s">
        <v>166</v>
      </c>
      <c r="S123" s="54">
        <v>100000</v>
      </c>
      <c r="T123" s="54">
        <f t="shared" si="6"/>
        <v>0</v>
      </c>
      <c r="U123" s="70"/>
      <c r="W123" s="51" t="s">
        <v>171</v>
      </c>
      <c r="X123" s="69"/>
      <c r="Y123" s="53" t="s">
        <v>166</v>
      </c>
      <c r="Z123" s="54">
        <v>100000</v>
      </c>
      <c r="AA123" s="54">
        <f t="shared" si="7"/>
        <v>0</v>
      </c>
      <c r="AB123" s="70"/>
      <c r="AD123" s="51" t="s">
        <v>171</v>
      </c>
      <c r="AE123" s="69"/>
      <c r="AF123" s="53" t="s">
        <v>166</v>
      </c>
      <c r="AG123" s="54">
        <v>100000</v>
      </c>
      <c r="AH123" s="54">
        <f t="shared" si="8"/>
        <v>0</v>
      </c>
      <c r="AI123" s="70"/>
      <c r="AK123" s="51" t="s">
        <v>171</v>
      </c>
      <c r="AL123" s="69"/>
      <c r="AM123" s="53" t="s">
        <v>166</v>
      </c>
      <c r="AN123" s="54">
        <v>100000</v>
      </c>
      <c r="AO123" s="54">
        <v>0</v>
      </c>
      <c r="AP123" s="70"/>
    </row>
    <row r="124" spans="2:42">
      <c r="B124" s="51"/>
      <c r="C124" s="69"/>
      <c r="D124" s="53" t="s">
        <v>49</v>
      </c>
      <c r="E124" s="54" t="s">
        <v>49</v>
      </c>
      <c r="F124" s="54">
        <v>0</v>
      </c>
      <c r="G124" s="70"/>
      <c r="I124" s="51"/>
      <c r="J124" s="69"/>
      <c r="K124" s="53" t="s">
        <v>49</v>
      </c>
      <c r="L124" s="54" t="s">
        <v>49</v>
      </c>
      <c r="M124" s="54">
        <v>0</v>
      </c>
      <c r="N124" s="70"/>
      <c r="P124" s="51" t="s">
        <v>172</v>
      </c>
      <c r="Q124" s="69"/>
      <c r="R124" s="53" t="s">
        <v>173</v>
      </c>
      <c r="S124" s="54">
        <v>0</v>
      </c>
      <c r="T124" s="54">
        <f t="shared" si="6"/>
        <v>0</v>
      </c>
      <c r="U124" s="70"/>
      <c r="W124" s="51" t="s">
        <v>172</v>
      </c>
      <c r="X124" s="69"/>
      <c r="Y124" s="53" t="s">
        <v>173</v>
      </c>
      <c r="Z124" s="54">
        <v>0</v>
      </c>
      <c r="AA124" s="54">
        <f t="shared" si="7"/>
        <v>0</v>
      </c>
      <c r="AB124" s="70"/>
      <c r="AD124" s="51" t="s">
        <v>172</v>
      </c>
      <c r="AE124" s="69"/>
      <c r="AF124" s="53" t="s">
        <v>173</v>
      </c>
      <c r="AG124" s="54">
        <v>0</v>
      </c>
      <c r="AH124" s="54">
        <f t="shared" si="8"/>
        <v>0</v>
      </c>
      <c r="AI124" s="70"/>
      <c r="AK124" s="51" t="s">
        <v>172</v>
      </c>
      <c r="AL124" s="69"/>
      <c r="AM124" s="53" t="s">
        <v>173</v>
      </c>
      <c r="AN124" s="54">
        <v>0</v>
      </c>
      <c r="AO124" s="54">
        <v>0</v>
      </c>
      <c r="AP124" s="70"/>
    </row>
    <row r="125" spans="2:42">
      <c r="B125" s="51"/>
      <c r="C125" s="69"/>
      <c r="D125" s="53" t="s">
        <v>49</v>
      </c>
      <c r="E125" s="54" t="s">
        <v>49</v>
      </c>
      <c r="F125" s="54">
        <v>0</v>
      </c>
      <c r="G125" s="70"/>
      <c r="I125" s="51"/>
      <c r="J125" s="69"/>
      <c r="K125" s="53" t="s">
        <v>49</v>
      </c>
      <c r="L125" s="54" t="s">
        <v>49</v>
      </c>
      <c r="M125" s="54">
        <v>0</v>
      </c>
      <c r="N125" s="70"/>
      <c r="P125" s="51"/>
      <c r="Q125" s="69"/>
      <c r="R125" s="53" t="s">
        <v>49</v>
      </c>
      <c r="S125" s="54" t="s">
        <v>49</v>
      </c>
      <c r="T125" s="54">
        <f t="shared" si="6"/>
        <v>0</v>
      </c>
      <c r="U125" s="70"/>
      <c r="W125" s="51"/>
      <c r="X125" s="69"/>
      <c r="Y125" s="53" t="s">
        <v>49</v>
      </c>
      <c r="Z125" s="54" t="s">
        <v>49</v>
      </c>
      <c r="AA125" s="54">
        <f t="shared" si="7"/>
        <v>0</v>
      </c>
      <c r="AB125" s="70"/>
      <c r="AD125" s="51"/>
      <c r="AE125" s="69"/>
      <c r="AF125" s="53" t="s">
        <v>49</v>
      </c>
      <c r="AG125" s="54" t="s">
        <v>49</v>
      </c>
      <c r="AH125" s="54">
        <f t="shared" si="8"/>
        <v>0</v>
      </c>
      <c r="AI125" s="70"/>
      <c r="AK125" s="51"/>
      <c r="AL125" s="69"/>
      <c r="AM125" s="53" t="s">
        <v>49</v>
      </c>
      <c r="AN125" s="54" t="s">
        <v>49</v>
      </c>
      <c r="AO125" s="54">
        <v>0</v>
      </c>
      <c r="AP125" s="70"/>
    </row>
    <row r="126" spans="2:42">
      <c r="B126" s="51"/>
      <c r="C126" s="69"/>
      <c r="D126" s="53" t="s">
        <v>49</v>
      </c>
      <c r="E126" s="54" t="s">
        <v>49</v>
      </c>
      <c r="F126" s="54">
        <v>0</v>
      </c>
      <c r="G126" s="70"/>
      <c r="I126" s="51"/>
      <c r="J126" s="69"/>
      <c r="K126" s="53" t="s">
        <v>49</v>
      </c>
      <c r="L126" s="54" t="s">
        <v>49</v>
      </c>
      <c r="M126" s="54">
        <v>0</v>
      </c>
      <c r="N126" s="70"/>
      <c r="P126" s="51"/>
      <c r="Q126" s="69"/>
      <c r="R126" s="53" t="s">
        <v>49</v>
      </c>
      <c r="S126" s="54" t="s">
        <v>49</v>
      </c>
      <c r="T126" s="54">
        <f t="shared" si="6"/>
        <v>0</v>
      </c>
      <c r="U126" s="70"/>
      <c r="W126" s="51"/>
      <c r="X126" s="69"/>
      <c r="Y126" s="53" t="s">
        <v>49</v>
      </c>
      <c r="Z126" s="54" t="s">
        <v>49</v>
      </c>
      <c r="AA126" s="54">
        <f t="shared" si="7"/>
        <v>0</v>
      </c>
      <c r="AB126" s="70"/>
      <c r="AD126" s="51"/>
      <c r="AE126" s="69"/>
      <c r="AF126" s="53" t="s">
        <v>49</v>
      </c>
      <c r="AG126" s="54" t="s">
        <v>49</v>
      </c>
      <c r="AH126" s="54">
        <f t="shared" si="8"/>
        <v>0</v>
      </c>
      <c r="AI126" s="70"/>
      <c r="AK126" s="51"/>
      <c r="AL126" s="69"/>
      <c r="AM126" s="53" t="s">
        <v>49</v>
      </c>
      <c r="AN126" s="54" t="s">
        <v>49</v>
      </c>
      <c r="AO126" s="54">
        <v>0</v>
      </c>
      <c r="AP126" s="70"/>
    </row>
    <row r="127" spans="2:42">
      <c r="B127" s="51"/>
      <c r="C127" s="69"/>
      <c r="D127" s="53" t="s">
        <v>49</v>
      </c>
      <c r="E127" s="54" t="s">
        <v>49</v>
      </c>
      <c r="F127" s="54">
        <v>0</v>
      </c>
      <c r="G127" s="70"/>
      <c r="I127" s="51"/>
      <c r="J127" s="69"/>
      <c r="K127" s="53" t="s">
        <v>49</v>
      </c>
      <c r="L127" s="54" t="s">
        <v>49</v>
      </c>
      <c r="M127" s="54">
        <v>0</v>
      </c>
      <c r="N127" s="70"/>
      <c r="P127" s="51"/>
      <c r="Q127" s="69"/>
      <c r="R127" s="53" t="s">
        <v>49</v>
      </c>
      <c r="S127" s="54" t="s">
        <v>49</v>
      </c>
      <c r="T127" s="54">
        <f t="shared" si="6"/>
        <v>0</v>
      </c>
      <c r="U127" s="70"/>
      <c r="W127" s="51"/>
      <c r="X127" s="69"/>
      <c r="Y127" s="53" t="s">
        <v>49</v>
      </c>
      <c r="Z127" s="54" t="s">
        <v>49</v>
      </c>
      <c r="AA127" s="54">
        <f t="shared" si="7"/>
        <v>0</v>
      </c>
      <c r="AB127" s="70"/>
      <c r="AD127" s="51"/>
      <c r="AE127" s="69"/>
      <c r="AF127" s="53" t="s">
        <v>49</v>
      </c>
      <c r="AG127" s="54" t="s">
        <v>49</v>
      </c>
      <c r="AH127" s="54">
        <f t="shared" si="8"/>
        <v>0</v>
      </c>
      <c r="AI127" s="70"/>
      <c r="AK127" s="51"/>
      <c r="AL127" s="69"/>
      <c r="AM127" s="53" t="s">
        <v>49</v>
      </c>
      <c r="AN127" s="54" t="s">
        <v>49</v>
      </c>
      <c r="AO127" s="54">
        <v>0</v>
      </c>
      <c r="AP127" s="70"/>
    </row>
    <row r="128" spans="2:42">
      <c r="B128" s="51"/>
      <c r="C128" s="69"/>
      <c r="D128" s="53" t="s">
        <v>49</v>
      </c>
      <c r="E128" s="54" t="s">
        <v>49</v>
      </c>
      <c r="F128" s="54">
        <v>0</v>
      </c>
      <c r="G128" s="70"/>
      <c r="I128" s="51"/>
      <c r="J128" s="69"/>
      <c r="K128" s="53" t="s">
        <v>49</v>
      </c>
      <c r="L128" s="54" t="s">
        <v>49</v>
      </c>
      <c r="M128" s="54">
        <v>0</v>
      </c>
      <c r="N128" s="70"/>
      <c r="P128" s="51"/>
      <c r="Q128" s="69"/>
      <c r="R128" s="53" t="s">
        <v>49</v>
      </c>
      <c r="S128" s="54" t="s">
        <v>49</v>
      </c>
      <c r="T128" s="54">
        <f t="shared" si="6"/>
        <v>0</v>
      </c>
      <c r="U128" s="70"/>
      <c r="W128" s="51"/>
      <c r="X128" s="69"/>
      <c r="Y128" s="53" t="s">
        <v>49</v>
      </c>
      <c r="Z128" s="54" t="s">
        <v>49</v>
      </c>
      <c r="AA128" s="54">
        <f t="shared" si="7"/>
        <v>0</v>
      </c>
      <c r="AB128" s="70"/>
      <c r="AD128" s="51"/>
      <c r="AE128" s="69"/>
      <c r="AF128" s="53" t="s">
        <v>49</v>
      </c>
      <c r="AG128" s="54" t="s">
        <v>49</v>
      </c>
      <c r="AH128" s="54">
        <f t="shared" si="8"/>
        <v>0</v>
      </c>
      <c r="AI128" s="70"/>
      <c r="AK128" s="51"/>
      <c r="AL128" s="69"/>
      <c r="AM128" s="53" t="s">
        <v>49</v>
      </c>
      <c r="AN128" s="54" t="s">
        <v>49</v>
      </c>
      <c r="AO128" s="54">
        <v>0</v>
      </c>
      <c r="AP128" s="70"/>
    </row>
    <row r="129" spans="2:42">
      <c r="B129" s="56"/>
      <c r="C129" s="72"/>
      <c r="D129" s="49" t="s">
        <v>49</v>
      </c>
      <c r="E129" s="73" t="s">
        <v>49</v>
      </c>
      <c r="F129" s="73">
        <v>0</v>
      </c>
      <c r="G129" s="59"/>
      <c r="I129" s="56"/>
      <c r="J129" s="72"/>
      <c r="K129" s="49" t="s">
        <v>49</v>
      </c>
      <c r="L129" s="73" t="s">
        <v>49</v>
      </c>
      <c r="M129" s="73">
        <v>0</v>
      </c>
      <c r="N129" s="59"/>
      <c r="P129" s="56"/>
      <c r="Q129" s="72"/>
      <c r="R129" s="49" t="s">
        <v>49</v>
      </c>
      <c r="S129" s="73" t="s">
        <v>49</v>
      </c>
      <c r="T129" s="73">
        <f t="shared" si="6"/>
        <v>0</v>
      </c>
      <c r="U129" s="59"/>
      <c r="W129" s="56"/>
      <c r="X129" s="72"/>
      <c r="Y129" s="49" t="s">
        <v>49</v>
      </c>
      <c r="Z129" s="73" t="s">
        <v>49</v>
      </c>
      <c r="AA129" s="73">
        <f t="shared" si="7"/>
        <v>0</v>
      </c>
      <c r="AB129" s="59"/>
      <c r="AD129" s="56"/>
      <c r="AE129" s="72"/>
      <c r="AF129" s="49" t="s">
        <v>49</v>
      </c>
      <c r="AG129" s="73" t="s">
        <v>49</v>
      </c>
      <c r="AH129" s="73">
        <f t="shared" si="8"/>
        <v>0</v>
      </c>
      <c r="AI129" s="59"/>
      <c r="AK129" s="56"/>
      <c r="AL129" s="72"/>
      <c r="AM129" s="49" t="s">
        <v>49</v>
      </c>
      <c r="AN129" s="73" t="s">
        <v>49</v>
      </c>
      <c r="AO129" s="73">
        <v>0</v>
      </c>
      <c r="AP129" s="59"/>
    </row>
    <row r="130" spans="2:42" ht="13" thickBot="1">
      <c r="B130" s="74" t="s">
        <v>162</v>
      </c>
      <c r="C130" s="75"/>
      <c r="D130" s="76"/>
      <c r="E130" s="76"/>
      <c r="F130" s="77"/>
      <c r="G130" s="64">
        <v>0</v>
      </c>
      <c r="I130" s="74" t="s">
        <v>162</v>
      </c>
      <c r="J130" s="75"/>
      <c r="K130" s="76"/>
      <c r="L130" s="76"/>
      <c r="M130" s="77"/>
      <c r="N130" s="64">
        <v>0</v>
      </c>
      <c r="P130" s="74" t="s">
        <v>162</v>
      </c>
      <c r="Q130" s="75"/>
      <c r="R130" s="76"/>
      <c r="S130" s="76"/>
      <c r="T130" s="77"/>
      <c r="U130" s="64">
        <f>SUM(T118:T129)</f>
        <v>0</v>
      </c>
      <c r="W130" s="74" t="s">
        <v>162</v>
      </c>
      <c r="X130" s="75"/>
      <c r="Y130" s="76"/>
      <c r="Z130" s="76"/>
      <c r="AA130" s="77"/>
      <c r="AB130" s="64">
        <f>SUM(AA118:AA129)</f>
        <v>0</v>
      </c>
      <c r="AD130" s="74" t="s">
        <v>162</v>
      </c>
      <c r="AE130" s="75"/>
      <c r="AF130" s="76"/>
      <c r="AG130" s="76"/>
      <c r="AH130" s="77"/>
      <c r="AI130" s="64">
        <f>SUM(AH118:AH129)</f>
        <v>0</v>
      </c>
      <c r="AK130" s="74" t="s">
        <v>162</v>
      </c>
      <c r="AL130" s="75"/>
      <c r="AM130" s="76"/>
      <c r="AN130" s="76"/>
      <c r="AO130" s="77"/>
      <c r="AP130" s="64">
        <v>0</v>
      </c>
    </row>
    <row r="131" spans="2:42" ht="13" thickBot="1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81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</row>
    <row r="132" spans="2:42">
      <c r="B132" s="44" t="s">
        <v>174</v>
      </c>
      <c r="C132" s="67"/>
      <c r="D132" s="45"/>
      <c r="E132" s="45"/>
      <c r="F132" s="45"/>
      <c r="G132" s="46"/>
      <c r="I132" s="44" t="s">
        <v>174</v>
      </c>
      <c r="J132" s="67"/>
      <c r="K132" s="45"/>
      <c r="L132" s="45"/>
      <c r="M132" s="45"/>
      <c r="N132" s="46"/>
      <c r="P132" s="44" t="s">
        <v>174</v>
      </c>
      <c r="Q132" s="67"/>
      <c r="R132" s="45"/>
      <c r="S132" s="45"/>
      <c r="T132" s="45"/>
      <c r="U132" s="46"/>
      <c r="W132" s="44" t="s">
        <v>174</v>
      </c>
      <c r="X132" s="67"/>
      <c r="Y132" s="45"/>
      <c r="Z132" s="45"/>
      <c r="AA132" s="45"/>
      <c r="AB132" s="46"/>
      <c r="AD132" s="44" t="s">
        <v>174</v>
      </c>
      <c r="AE132" s="67"/>
      <c r="AF132" s="45"/>
      <c r="AG132" s="45"/>
      <c r="AH132" s="45"/>
      <c r="AI132" s="46"/>
      <c r="AK132" s="44" t="s">
        <v>174</v>
      </c>
      <c r="AL132" s="67"/>
      <c r="AM132" s="45"/>
      <c r="AN132" s="45"/>
      <c r="AO132" s="45"/>
      <c r="AP132" s="46"/>
    </row>
    <row r="133" spans="2:42">
      <c r="B133" s="47" t="s">
        <v>70</v>
      </c>
      <c r="C133" s="68" t="s">
        <v>175</v>
      </c>
      <c r="D133" s="49" t="s">
        <v>176</v>
      </c>
      <c r="E133" s="49" t="s">
        <v>151</v>
      </c>
      <c r="F133" s="49" t="s">
        <v>74</v>
      </c>
      <c r="G133" s="50" t="s">
        <v>75</v>
      </c>
      <c r="I133" s="47" t="s">
        <v>70</v>
      </c>
      <c r="J133" s="68" t="s">
        <v>175</v>
      </c>
      <c r="K133" s="49" t="s">
        <v>176</v>
      </c>
      <c r="L133" s="49" t="s">
        <v>151</v>
      </c>
      <c r="M133" s="49" t="s">
        <v>74</v>
      </c>
      <c r="N133" s="50" t="s">
        <v>75</v>
      </c>
      <c r="P133" s="47" t="s">
        <v>70</v>
      </c>
      <c r="Q133" s="68" t="s">
        <v>175</v>
      </c>
      <c r="R133" s="49" t="s">
        <v>176</v>
      </c>
      <c r="S133" s="49" t="s">
        <v>151</v>
      </c>
      <c r="T133" s="49" t="s">
        <v>74</v>
      </c>
      <c r="U133" s="50" t="s">
        <v>75</v>
      </c>
      <c r="W133" s="47" t="s">
        <v>70</v>
      </c>
      <c r="X133" s="68" t="s">
        <v>175</v>
      </c>
      <c r="Y133" s="49" t="s">
        <v>176</v>
      </c>
      <c r="Z133" s="49" t="s">
        <v>151</v>
      </c>
      <c r="AA133" s="49" t="s">
        <v>74</v>
      </c>
      <c r="AB133" s="50" t="s">
        <v>75</v>
      </c>
      <c r="AD133" s="47" t="s">
        <v>70</v>
      </c>
      <c r="AE133" s="68" t="s">
        <v>175</v>
      </c>
      <c r="AF133" s="49" t="s">
        <v>176</v>
      </c>
      <c r="AG133" s="49" t="s">
        <v>151</v>
      </c>
      <c r="AH133" s="49" t="s">
        <v>74</v>
      </c>
      <c r="AI133" s="50" t="s">
        <v>75</v>
      </c>
      <c r="AK133" s="47" t="s">
        <v>70</v>
      </c>
      <c r="AL133" s="68" t="s">
        <v>175</v>
      </c>
      <c r="AM133" s="49" t="s">
        <v>176</v>
      </c>
      <c r="AN133" s="49" t="s">
        <v>151</v>
      </c>
      <c r="AO133" s="49" t="s">
        <v>74</v>
      </c>
      <c r="AP133" s="50" t="s">
        <v>75</v>
      </c>
    </row>
    <row r="134" spans="2:42">
      <c r="B134" s="51" t="s">
        <v>177</v>
      </c>
      <c r="C134" s="82">
        <v>469811.57183333335</v>
      </c>
      <c r="D134" s="82"/>
      <c r="E134" s="83">
        <v>2</v>
      </c>
      <c r="F134" s="54">
        <v>939623</v>
      </c>
      <c r="G134" s="70"/>
      <c r="I134" s="51" t="s">
        <v>177</v>
      </c>
      <c r="J134" s="82">
        <v>469811.57183333335</v>
      </c>
      <c r="K134" s="82"/>
      <c r="L134" s="83">
        <v>2</v>
      </c>
      <c r="M134" s="54">
        <v>939623</v>
      </c>
      <c r="N134" s="70"/>
      <c r="P134" s="51" t="s">
        <v>177</v>
      </c>
      <c r="Q134" s="82">
        <v>469811.57183333335</v>
      </c>
      <c r="R134" s="82"/>
      <c r="S134" s="83">
        <v>10</v>
      </c>
      <c r="T134" s="54">
        <f t="shared" ref="T134:T143" si="9">IF(Q134&lt;&gt;"",ROUND((Q134+R134)*S134,0),0)</f>
        <v>4698116</v>
      </c>
      <c r="U134" s="70"/>
      <c r="W134" s="51" t="s">
        <v>177</v>
      </c>
      <c r="X134" s="82">
        <v>469811.57183333335</v>
      </c>
      <c r="Y134" s="82"/>
      <c r="Z134" s="83">
        <v>10</v>
      </c>
      <c r="AA134" s="54">
        <f t="shared" ref="AA134:AA143" si="10">IF(X134&lt;&gt;"",ROUND((X134+Y134)*Z134,0),0)</f>
        <v>4698116</v>
      </c>
      <c r="AB134" s="70"/>
      <c r="AD134" s="51" t="s">
        <v>177</v>
      </c>
      <c r="AE134" s="82">
        <v>469811.57183333335</v>
      </c>
      <c r="AF134" s="82"/>
      <c r="AG134" s="83">
        <v>10</v>
      </c>
      <c r="AH134" s="54">
        <f t="shared" ref="AH134:AH143" si="11">IF(AE134&lt;&gt;"",ROUND((AE134+AF134)*AG134,0),0)</f>
        <v>4698116</v>
      </c>
      <c r="AI134" s="70"/>
      <c r="AK134" s="51" t="s">
        <v>177</v>
      </c>
      <c r="AL134" s="82">
        <v>469811.57183333335</v>
      </c>
      <c r="AM134" s="82"/>
      <c r="AN134" s="83">
        <v>10</v>
      </c>
      <c r="AO134" s="54">
        <v>4698116</v>
      </c>
      <c r="AP134" s="70"/>
    </row>
    <row r="135" spans="2:42">
      <c r="B135" s="51" t="s">
        <v>178</v>
      </c>
      <c r="C135" s="82">
        <v>665514.70799999998</v>
      </c>
      <c r="D135" s="71"/>
      <c r="E135" s="83">
        <v>2</v>
      </c>
      <c r="F135" s="54">
        <v>1331029</v>
      </c>
      <c r="G135" s="70"/>
      <c r="I135" s="51" t="s">
        <v>178</v>
      </c>
      <c r="J135" s="82">
        <v>665514.70799999998</v>
      </c>
      <c r="K135" s="71"/>
      <c r="L135" s="83">
        <v>2</v>
      </c>
      <c r="M135" s="54">
        <v>1331029</v>
      </c>
      <c r="N135" s="70"/>
      <c r="P135" s="51" t="s">
        <v>178</v>
      </c>
      <c r="Q135" s="82">
        <v>665514.70799999998</v>
      </c>
      <c r="R135" s="71"/>
      <c r="S135" s="83">
        <v>10</v>
      </c>
      <c r="T135" s="54">
        <f t="shared" si="9"/>
        <v>6655147</v>
      </c>
      <c r="U135" s="70"/>
      <c r="W135" s="51" t="s">
        <v>178</v>
      </c>
      <c r="X135" s="82">
        <v>665514.70799999998</v>
      </c>
      <c r="Y135" s="71"/>
      <c r="Z135" s="83">
        <v>10</v>
      </c>
      <c r="AA135" s="54">
        <f t="shared" si="10"/>
        <v>6655147</v>
      </c>
      <c r="AB135" s="70"/>
      <c r="AD135" s="51" t="s">
        <v>178</v>
      </c>
      <c r="AE135" s="82">
        <v>665514.70799999998</v>
      </c>
      <c r="AF135" s="71"/>
      <c r="AG135" s="83">
        <v>10</v>
      </c>
      <c r="AH135" s="54">
        <f t="shared" si="11"/>
        <v>6655147</v>
      </c>
      <c r="AI135" s="70"/>
      <c r="AK135" s="51" t="s">
        <v>178</v>
      </c>
      <c r="AL135" s="82">
        <v>665514.70799999998</v>
      </c>
      <c r="AM135" s="71"/>
      <c r="AN135" s="83">
        <v>10</v>
      </c>
      <c r="AO135" s="54">
        <v>6655147</v>
      </c>
      <c r="AP135" s="70"/>
    </row>
    <row r="136" spans="2:42">
      <c r="B136" s="51" t="s">
        <v>179</v>
      </c>
      <c r="C136" s="82">
        <v>469811.57183333335</v>
      </c>
      <c r="D136" s="71"/>
      <c r="E136" s="83">
        <v>2</v>
      </c>
      <c r="F136" s="54">
        <v>939623</v>
      </c>
      <c r="G136" s="70"/>
      <c r="I136" s="51" t="s">
        <v>179</v>
      </c>
      <c r="J136" s="82">
        <v>469811.57183333335</v>
      </c>
      <c r="K136" s="71"/>
      <c r="L136" s="83">
        <v>5</v>
      </c>
      <c r="M136" s="54">
        <v>2349058</v>
      </c>
      <c r="N136" s="70"/>
      <c r="P136" s="51" t="s">
        <v>179</v>
      </c>
      <c r="Q136" s="82">
        <v>469811.57183333335</v>
      </c>
      <c r="R136" s="71"/>
      <c r="S136" s="83">
        <v>5</v>
      </c>
      <c r="T136" s="54">
        <f t="shared" si="9"/>
        <v>2349058</v>
      </c>
      <c r="U136" s="70"/>
      <c r="W136" s="51" t="s">
        <v>179</v>
      </c>
      <c r="X136" s="82">
        <v>469811.57183333335</v>
      </c>
      <c r="Y136" s="71"/>
      <c r="Z136" s="83">
        <v>5</v>
      </c>
      <c r="AA136" s="54">
        <f t="shared" si="10"/>
        <v>2349058</v>
      </c>
      <c r="AB136" s="70"/>
      <c r="AD136" s="51" t="s">
        <v>179</v>
      </c>
      <c r="AE136" s="82">
        <v>469811.57183333335</v>
      </c>
      <c r="AF136" s="71"/>
      <c r="AG136" s="83">
        <v>5</v>
      </c>
      <c r="AH136" s="54">
        <f t="shared" si="11"/>
        <v>2349058</v>
      </c>
      <c r="AI136" s="70"/>
      <c r="AK136" s="51" t="s">
        <v>179</v>
      </c>
      <c r="AL136" s="82">
        <v>469811.57183333335</v>
      </c>
      <c r="AM136" s="71"/>
      <c r="AN136" s="83">
        <v>5</v>
      </c>
      <c r="AO136" s="54">
        <v>2349058</v>
      </c>
      <c r="AP136" s="70"/>
    </row>
    <row r="137" spans="2:42">
      <c r="B137" s="51" t="s">
        <v>180</v>
      </c>
      <c r="C137" s="82">
        <v>176256.86783333335</v>
      </c>
      <c r="D137" s="71"/>
      <c r="E137" s="83">
        <v>5</v>
      </c>
      <c r="F137" s="54">
        <v>881284</v>
      </c>
      <c r="G137" s="70"/>
      <c r="I137" s="51" t="s">
        <v>180</v>
      </c>
      <c r="J137" s="82">
        <v>176256.86783333335</v>
      </c>
      <c r="K137" s="71"/>
      <c r="L137" s="83">
        <v>5</v>
      </c>
      <c r="M137" s="54">
        <v>881284</v>
      </c>
      <c r="N137" s="70"/>
      <c r="P137" s="51" t="s">
        <v>180</v>
      </c>
      <c r="Q137" s="82">
        <v>176256.86783333335</v>
      </c>
      <c r="R137" s="71"/>
      <c r="S137" s="83">
        <v>5</v>
      </c>
      <c r="T137" s="54">
        <f t="shared" si="9"/>
        <v>881284</v>
      </c>
      <c r="U137" s="70"/>
      <c r="W137" s="51" t="s">
        <v>180</v>
      </c>
      <c r="X137" s="82">
        <v>176256.86783333335</v>
      </c>
      <c r="Y137" s="71"/>
      <c r="Z137" s="83">
        <v>5</v>
      </c>
      <c r="AA137" s="54">
        <f t="shared" si="10"/>
        <v>881284</v>
      </c>
      <c r="AB137" s="70"/>
      <c r="AD137" s="51" t="s">
        <v>180</v>
      </c>
      <c r="AE137" s="82">
        <v>176256.86783333335</v>
      </c>
      <c r="AF137" s="71"/>
      <c r="AG137" s="83">
        <v>5</v>
      </c>
      <c r="AH137" s="54">
        <f t="shared" si="11"/>
        <v>881284</v>
      </c>
      <c r="AI137" s="70"/>
      <c r="AK137" s="51" t="s">
        <v>180</v>
      </c>
      <c r="AL137" s="82">
        <v>176256.86783333335</v>
      </c>
      <c r="AM137" s="71"/>
      <c r="AN137" s="83">
        <v>5</v>
      </c>
      <c r="AO137" s="54">
        <v>881284</v>
      </c>
      <c r="AP137" s="70"/>
    </row>
    <row r="138" spans="2:42">
      <c r="B138" s="51" t="s">
        <v>183</v>
      </c>
      <c r="C138" s="82">
        <v>567663.14016666659</v>
      </c>
      <c r="D138" s="71"/>
      <c r="E138" s="83">
        <v>2</v>
      </c>
      <c r="F138" s="54">
        <v>1135326</v>
      </c>
      <c r="G138" s="70"/>
      <c r="I138" s="51" t="s">
        <v>183</v>
      </c>
      <c r="J138" s="82">
        <v>567663.14016666659</v>
      </c>
      <c r="K138" s="71"/>
      <c r="L138" s="83">
        <v>2</v>
      </c>
      <c r="M138" s="54">
        <v>1135326</v>
      </c>
      <c r="N138" s="70"/>
      <c r="P138" s="51" t="s">
        <v>183</v>
      </c>
      <c r="Q138" s="82">
        <v>567663.14016666659</v>
      </c>
      <c r="R138" s="71"/>
      <c r="S138" s="83">
        <v>5</v>
      </c>
      <c r="T138" s="54">
        <f t="shared" si="9"/>
        <v>2838316</v>
      </c>
      <c r="U138" s="70"/>
      <c r="W138" s="51" t="s">
        <v>183</v>
      </c>
      <c r="X138" s="82">
        <v>567663.14016666659</v>
      </c>
      <c r="Y138" s="71"/>
      <c r="Z138" s="83">
        <v>5</v>
      </c>
      <c r="AA138" s="54">
        <f t="shared" si="10"/>
        <v>2838316</v>
      </c>
      <c r="AB138" s="70"/>
      <c r="AD138" s="51" t="s">
        <v>183</v>
      </c>
      <c r="AE138" s="82">
        <v>567663.14016666659</v>
      </c>
      <c r="AF138" s="71"/>
      <c r="AG138" s="83">
        <v>5</v>
      </c>
      <c r="AH138" s="54">
        <f t="shared" si="11"/>
        <v>2838316</v>
      </c>
      <c r="AI138" s="70"/>
      <c r="AK138" s="51" t="s">
        <v>183</v>
      </c>
      <c r="AL138" s="82">
        <v>567663.14016666659</v>
      </c>
      <c r="AM138" s="71"/>
      <c r="AN138" s="83">
        <v>5</v>
      </c>
      <c r="AO138" s="54">
        <v>2838316</v>
      </c>
      <c r="AP138" s="70"/>
    </row>
    <row r="139" spans="2:42">
      <c r="B139" s="51"/>
      <c r="C139" s="82" t="s">
        <v>49</v>
      </c>
      <c r="D139" s="71"/>
      <c r="E139" s="83"/>
      <c r="F139" s="54">
        <v>0</v>
      </c>
      <c r="G139" s="70"/>
      <c r="I139" s="51"/>
      <c r="J139" s="82" t="s">
        <v>49</v>
      </c>
      <c r="K139" s="71"/>
      <c r="L139" s="83"/>
      <c r="M139" s="54">
        <v>0</v>
      </c>
      <c r="N139" s="70"/>
      <c r="P139" s="51"/>
      <c r="Q139" s="82" t="s">
        <v>49</v>
      </c>
      <c r="R139" s="71"/>
      <c r="S139" s="83"/>
      <c r="T139" s="54">
        <f t="shared" si="9"/>
        <v>0</v>
      </c>
      <c r="U139" s="70"/>
      <c r="W139" s="51"/>
      <c r="X139" s="82" t="s">
        <v>49</v>
      </c>
      <c r="Y139" s="71"/>
      <c r="Z139" s="83"/>
      <c r="AA139" s="54">
        <f t="shared" si="10"/>
        <v>0</v>
      </c>
      <c r="AB139" s="70"/>
      <c r="AD139" s="51"/>
      <c r="AE139" s="82" t="s">
        <v>49</v>
      </c>
      <c r="AF139" s="71"/>
      <c r="AG139" s="83"/>
      <c r="AH139" s="54">
        <f t="shared" si="11"/>
        <v>0</v>
      </c>
      <c r="AI139" s="70"/>
      <c r="AK139" s="51"/>
      <c r="AL139" s="82" t="s">
        <v>49</v>
      </c>
      <c r="AM139" s="71"/>
      <c r="AN139" s="83"/>
      <c r="AO139" s="54">
        <v>0</v>
      </c>
      <c r="AP139" s="70"/>
    </row>
    <row r="140" spans="2:42">
      <c r="B140" s="51"/>
      <c r="C140" s="82" t="s">
        <v>49</v>
      </c>
      <c r="D140" s="71"/>
      <c r="E140" s="83"/>
      <c r="F140" s="54">
        <v>0</v>
      </c>
      <c r="G140" s="70"/>
      <c r="I140" s="51"/>
      <c r="J140" s="82" t="s">
        <v>49</v>
      </c>
      <c r="K140" s="71"/>
      <c r="L140" s="83"/>
      <c r="M140" s="54">
        <v>0</v>
      </c>
      <c r="N140" s="70"/>
      <c r="P140" s="51"/>
      <c r="Q140" s="82" t="s">
        <v>49</v>
      </c>
      <c r="R140" s="71"/>
      <c r="S140" s="83"/>
      <c r="T140" s="54">
        <f t="shared" si="9"/>
        <v>0</v>
      </c>
      <c r="U140" s="70"/>
      <c r="W140" s="51"/>
      <c r="X140" s="82" t="s">
        <v>49</v>
      </c>
      <c r="Y140" s="71"/>
      <c r="Z140" s="83"/>
      <c r="AA140" s="54">
        <f t="shared" si="10"/>
        <v>0</v>
      </c>
      <c r="AB140" s="70"/>
      <c r="AD140" s="51"/>
      <c r="AE140" s="82" t="s">
        <v>49</v>
      </c>
      <c r="AF140" s="71"/>
      <c r="AG140" s="83"/>
      <c r="AH140" s="54">
        <f t="shared" si="11"/>
        <v>0</v>
      </c>
      <c r="AI140" s="70"/>
      <c r="AK140" s="51"/>
      <c r="AL140" s="82" t="s">
        <v>49</v>
      </c>
      <c r="AM140" s="71"/>
      <c r="AN140" s="83"/>
      <c r="AO140" s="54">
        <v>0</v>
      </c>
      <c r="AP140" s="70"/>
    </row>
    <row r="141" spans="2:42">
      <c r="B141" s="78"/>
      <c r="C141" s="99"/>
      <c r="D141" s="79"/>
      <c r="E141" s="84"/>
      <c r="F141" s="54">
        <v>0</v>
      </c>
      <c r="G141" s="70"/>
      <c r="I141" s="78"/>
      <c r="J141" s="99"/>
      <c r="K141" s="79"/>
      <c r="L141" s="84"/>
      <c r="M141" s="54">
        <v>0</v>
      </c>
      <c r="N141" s="70"/>
      <c r="P141" s="78"/>
      <c r="Q141" s="99"/>
      <c r="R141" s="79"/>
      <c r="S141" s="84"/>
      <c r="T141" s="54">
        <f t="shared" si="9"/>
        <v>0</v>
      </c>
      <c r="U141" s="70"/>
      <c r="W141" s="78"/>
      <c r="X141" s="99"/>
      <c r="Y141" s="79"/>
      <c r="Z141" s="84"/>
      <c r="AA141" s="54">
        <f t="shared" si="10"/>
        <v>0</v>
      </c>
      <c r="AB141" s="70"/>
      <c r="AD141" s="78"/>
      <c r="AE141" s="99"/>
      <c r="AF141" s="79"/>
      <c r="AG141" s="84"/>
      <c r="AH141" s="54">
        <f t="shared" si="11"/>
        <v>0</v>
      </c>
      <c r="AI141" s="70"/>
      <c r="AK141" s="78"/>
      <c r="AL141" s="99"/>
      <c r="AM141" s="79"/>
      <c r="AN141" s="84"/>
      <c r="AO141" s="54">
        <v>0</v>
      </c>
      <c r="AP141" s="70"/>
    </row>
    <row r="142" spans="2:42">
      <c r="B142" s="85"/>
      <c r="C142" s="82" t="s">
        <v>49</v>
      </c>
      <c r="D142" s="71"/>
      <c r="E142" s="86"/>
      <c r="F142" s="54">
        <v>0</v>
      </c>
      <c r="G142" s="70"/>
      <c r="I142" s="85"/>
      <c r="J142" s="82" t="s">
        <v>49</v>
      </c>
      <c r="K142" s="71"/>
      <c r="L142" s="86"/>
      <c r="M142" s="54">
        <v>0</v>
      </c>
      <c r="N142" s="70"/>
      <c r="P142" s="85"/>
      <c r="Q142" s="82" t="s">
        <v>49</v>
      </c>
      <c r="R142" s="71"/>
      <c r="S142" s="86"/>
      <c r="T142" s="54">
        <f t="shared" si="9"/>
        <v>0</v>
      </c>
      <c r="U142" s="70"/>
      <c r="W142" s="85"/>
      <c r="X142" s="82" t="s">
        <v>49</v>
      </c>
      <c r="Y142" s="71"/>
      <c r="Z142" s="86"/>
      <c r="AA142" s="54">
        <f t="shared" si="10"/>
        <v>0</v>
      </c>
      <c r="AB142" s="70"/>
      <c r="AD142" s="85"/>
      <c r="AE142" s="82" t="s">
        <v>49</v>
      </c>
      <c r="AF142" s="71"/>
      <c r="AG142" s="86"/>
      <c r="AH142" s="54">
        <f t="shared" si="11"/>
        <v>0</v>
      </c>
      <c r="AI142" s="70"/>
      <c r="AK142" s="85"/>
      <c r="AL142" s="82" t="s">
        <v>49</v>
      </c>
      <c r="AM142" s="71"/>
      <c r="AN142" s="86"/>
      <c r="AO142" s="54">
        <v>0</v>
      </c>
      <c r="AP142" s="70"/>
    </row>
    <row r="143" spans="2:42">
      <c r="B143" s="56"/>
      <c r="C143" s="87" t="s">
        <v>49</v>
      </c>
      <c r="D143" s="58"/>
      <c r="E143" s="88"/>
      <c r="F143" s="73">
        <v>0</v>
      </c>
      <c r="G143" s="59"/>
      <c r="I143" s="56"/>
      <c r="J143" s="87" t="s">
        <v>49</v>
      </c>
      <c r="K143" s="58"/>
      <c r="L143" s="88"/>
      <c r="M143" s="73">
        <v>0</v>
      </c>
      <c r="N143" s="59"/>
      <c r="P143" s="56"/>
      <c r="Q143" s="87" t="s">
        <v>49</v>
      </c>
      <c r="R143" s="58"/>
      <c r="S143" s="88"/>
      <c r="T143" s="73">
        <f t="shared" si="9"/>
        <v>0</v>
      </c>
      <c r="U143" s="59"/>
      <c r="W143" s="56"/>
      <c r="X143" s="87" t="s">
        <v>49</v>
      </c>
      <c r="Y143" s="58"/>
      <c r="Z143" s="88"/>
      <c r="AA143" s="73">
        <f t="shared" si="10"/>
        <v>0</v>
      </c>
      <c r="AB143" s="59"/>
      <c r="AD143" s="56"/>
      <c r="AE143" s="87" t="s">
        <v>49</v>
      </c>
      <c r="AF143" s="58"/>
      <c r="AG143" s="88"/>
      <c r="AH143" s="73">
        <f t="shared" si="11"/>
        <v>0</v>
      </c>
      <c r="AI143" s="59"/>
      <c r="AK143" s="56"/>
      <c r="AL143" s="87" t="s">
        <v>49</v>
      </c>
      <c r="AM143" s="58"/>
      <c r="AN143" s="88"/>
      <c r="AO143" s="73">
        <v>0</v>
      </c>
      <c r="AP143" s="59"/>
    </row>
    <row r="144" spans="2:42" ht="13" thickBot="1">
      <c r="B144" s="74" t="s">
        <v>185</v>
      </c>
      <c r="C144" s="76"/>
      <c r="D144" s="76"/>
      <c r="E144" s="76"/>
      <c r="F144" s="77"/>
      <c r="G144" s="64">
        <v>5226885</v>
      </c>
      <c r="I144" s="74" t="s">
        <v>185</v>
      </c>
      <c r="J144" s="76"/>
      <c r="K144" s="76"/>
      <c r="L144" s="76"/>
      <c r="M144" s="77"/>
      <c r="N144" s="64">
        <v>6636320</v>
      </c>
      <c r="P144" s="74" t="s">
        <v>185</v>
      </c>
      <c r="Q144" s="76"/>
      <c r="R144" s="76"/>
      <c r="S144" s="76"/>
      <c r="T144" s="77"/>
      <c r="U144" s="64">
        <f>SUM(T134:T143)</f>
        <v>17421921</v>
      </c>
      <c r="W144" s="74" t="s">
        <v>185</v>
      </c>
      <c r="X144" s="76"/>
      <c r="Y144" s="76"/>
      <c r="Z144" s="76"/>
      <c r="AA144" s="77"/>
      <c r="AB144" s="64">
        <f>SUM(AA134:AA143)</f>
        <v>17421921</v>
      </c>
      <c r="AD144" s="74" t="s">
        <v>185</v>
      </c>
      <c r="AE144" s="76"/>
      <c r="AF144" s="76"/>
      <c r="AG144" s="76"/>
      <c r="AH144" s="77"/>
      <c r="AI144" s="64">
        <f>SUM(AH134:AH143)</f>
        <v>17421921</v>
      </c>
      <c r="AK144" s="74" t="s">
        <v>185</v>
      </c>
      <c r="AL144" s="76"/>
      <c r="AM144" s="76"/>
      <c r="AN144" s="76"/>
      <c r="AO144" s="77"/>
      <c r="AP144" s="64">
        <v>17421921</v>
      </c>
    </row>
    <row r="145" spans="2:42" ht="13" thickBot="1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81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</row>
    <row r="146" spans="2:42" ht="13" thickBot="1">
      <c r="B146" s="65"/>
      <c r="C146" s="80"/>
      <c r="D146" s="89" t="s">
        <v>186</v>
      </c>
      <c r="E146" s="40"/>
      <c r="F146" s="41"/>
      <c r="G146" s="90">
        <v>22763216</v>
      </c>
      <c r="I146" s="65"/>
      <c r="J146" s="80"/>
      <c r="K146" s="89" t="s">
        <v>186</v>
      </c>
      <c r="L146" s="40"/>
      <c r="M146" s="41"/>
      <c r="N146" s="90">
        <v>37644751</v>
      </c>
      <c r="P146" s="65"/>
      <c r="Q146" s="80"/>
      <c r="R146" s="89" t="s">
        <v>186</v>
      </c>
      <c r="S146" s="40"/>
      <c r="T146" s="41"/>
      <c r="U146" s="90">
        <f>U100+U114+U130+U144</f>
        <v>75696396</v>
      </c>
      <c r="W146" s="65"/>
      <c r="X146" s="80"/>
      <c r="Y146" s="89" t="s">
        <v>186</v>
      </c>
      <c r="Z146" s="40"/>
      <c r="AA146" s="41"/>
      <c r="AB146" s="90">
        <f>AB100+AB114+AB130+AB144</f>
        <v>75696396</v>
      </c>
      <c r="AD146" s="65"/>
      <c r="AE146" s="80"/>
      <c r="AF146" s="89" t="s">
        <v>186</v>
      </c>
      <c r="AG146" s="40"/>
      <c r="AH146" s="41"/>
      <c r="AI146" s="90">
        <f>AI100+AI114+AI130+AI144</f>
        <v>75696396</v>
      </c>
      <c r="AK146" s="65"/>
      <c r="AL146" s="80"/>
      <c r="AM146" s="89" t="s">
        <v>186</v>
      </c>
      <c r="AN146" s="40"/>
      <c r="AO146" s="41"/>
      <c r="AP146" s="90">
        <v>75696396</v>
      </c>
    </row>
    <row r="148" spans="2:42">
      <c r="F148" s="2" t="str">
        <f>+ERPC_DETALLE_COMPARATIVO_2021VF!$D$3</f>
        <v>Administración</v>
      </c>
      <c r="G148" s="139">
        <f>+G146*A</f>
        <v>2276321.6</v>
      </c>
      <c r="M148" s="2" t="str">
        <f>+ERPC_DETALLE_COMPARATIVO_2021VF!$D$3</f>
        <v>Administración</v>
      </c>
      <c r="N148" s="139">
        <f>+N146*A</f>
        <v>3764475.1</v>
      </c>
      <c r="T148" s="2" t="str">
        <f>+ERPC_DETALLE_COMPARATIVO_2021VF!$D$3</f>
        <v>Administración</v>
      </c>
      <c r="U148" s="139">
        <f>+U146*A</f>
        <v>7569639.6000000006</v>
      </c>
      <c r="AA148" s="2" t="str">
        <f>+ERPC_DETALLE_COMPARATIVO_2021VF!$D$3</f>
        <v>Administración</v>
      </c>
      <c r="AB148" s="139">
        <f>+AB146*A</f>
        <v>7569639.6000000006</v>
      </c>
      <c r="AH148" s="2" t="str">
        <f>+ERPC_DETALLE_COMPARATIVO_2021VF!$D$3</f>
        <v>Administración</v>
      </c>
      <c r="AI148" s="139">
        <f>+AI146*A</f>
        <v>7569639.6000000006</v>
      </c>
      <c r="AO148" s="2" t="str">
        <f>+ERPC_DETALLE_COMPARATIVO_2021VF!$D$3</f>
        <v>Administración</v>
      </c>
      <c r="AP148" s="139">
        <f>+AP146*A</f>
        <v>7569639.6000000006</v>
      </c>
    </row>
    <row r="149" spans="2:42">
      <c r="F149" s="2" t="str">
        <f>+ERPC_DETALLE_COMPARATIVO_2021VF!$D$4</f>
        <v>Imprevistos</v>
      </c>
      <c r="G149" s="139">
        <f>+G146*I</f>
        <v>1138160.8</v>
      </c>
      <c r="M149" s="2" t="str">
        <f>+ERPC_DETALLE_COMPARATIVO_2021VF!$D$4</f>
        <v>Imprevistos</v>
      </c>
      <c r="N149" s="139">
        <f>+N146*I</f>
        <v>1882237.55</v>
      </c>
      <c r="T149" s="2" t="str">
        <f>+ERPC_DETALLE_COMPARATIVO_2021VF!$D$4</f>
        <v>Imprevistos</v>
      </c>
      <c r="U149" s="139">
        <f>+U146*I</f>
        <v>3784819.8000000003</v>
      </c>
      <c r="AA149" s="2" t="str">
        <f>+ERPC_DETALLE_COMPARATIVO_2021VF!$D$4</f>
        <v>Imprevistos</v>
      </c>
      <c r="AB149" s="139">
        <f>+AB146*I</f>
        <v>3784819.8000000003</v>
      </c>
      <c r="AH149" s="2" t="str">
        <f>+ERPC_DETALLE_COMPARATIVO_2021VF!$D$4</f>
        <v>Imprevistos</v>
      </c>
      <c r="AI149" s="139">
        <f>+AI146*I</f>
        <v>3784819.8000000003</v>
      </c>
      <c r="AO149" s="2" t="str">
        <f>+ERPC_DETALLE_COMPARATIVO_2021VF!$D$4</f>
        <v>Imprevistos</v>
      </c>
      <c r="AP149" s="139">
        <f>+AP146*I</f>
        <v>3784819.8000000003</v>
      </c>
    </row>
    <row r="150" spans="2:42">
      <c r="F150" s="2" t="str">
        <f>+ERPC_DETALLE_COMPARATIVO_2021VF!$D$5</f>
        <v>Utilidad</v>
      </c>
      <c r="G150" s="139">
        <f>+G146*U</f>
        <v>1138160.8</v>
      </c>
      <c r="M150" s="2" t="str">
        <f>+ERPC_DETALLE_COMPARATIVO_2021VF!$D$5</f>
        <v>Utilidad</v>
      </c>
      <c r="N150" s="139">
        <f>+N146*U</f>
        <v>1882237.55</v>
      </c>
      <c r="T150" s="2" t="str">
        <f>+ERPC_DETALLE_COMPARATIVO_2021VF!$D$5</f>
        <v>Utilidad</v>
      </c>
      <c r="U150" s="139">
        <f>+U146*U</f>
        <v>3784819.8000000003</v>
      </c>
      <c r="AA150" s="2" t="str">
        <f>+ERPC_DETALLE_COMPARATIVO_2021VF!$D$5</f>
        <v>Utilidad</v>
      </c>
      <c r="AB150" s="139">
        <f>+AB146*U</f>
        <v>3784819.8000000003</v>
      </c>
      <c r="AH150" s="2" t="str">
        <f>+ERPC_DETALLE_COMPARATIVO_2021VF!$D$5</f>
        <v>Utilidad</v>
      </c>
      <c r="AI150" s="139">
        <f>+AI146*U</f>
        <v>3784819.8000000003</v>
      </c>
      <c r="AO150" s="2" t="str">
        <f>+ERPC_DETALLE_COMPARATIVO_2021VF!$D$5</f>
        <v>Utilidad</v>
      </c>
      <c r="AP150" s="139">
        <f>+AP146*U</f>
        <v>3784819.8000000003</v>
      </c>
    </row>
    <row r="151" spans="2:42" ht="13">
      <c r="F151" s="140" t="s">
        <v>187</v>
      </c>
      <c r="G151" s="141">
        <f>SUM(G148:G150)</f>
        <v>4552643.2</v>
      </c>
      <c r="M151" s="140" t="s">
        <v>187</v>
      </c>
      <c r="N151" s="141">
        <f>SUM(N148:N150)</f>
        <v>7528950.2000000002</v>
      </c>
      <c r="T151" s="140" t="s">
        <v>187</v>
      </c>
      <c r="U151" s="141">
        <f>SUM(U148:U150)</f>
        <v>15139279.200000001</v>
      </c>
      <c r="AA151" s="140" t="s">
        <v>187</v>
      </c>
      <c r="AB151" s="141">
        <f>SUM(AB148:AB150)</f>
        <v>15139279.200000001</v>
      </c>
      <c r="AH151" s="140" t="s">
        <v>187</v>
      </c>
      <c r="AI151" s="141">
        <f>SUM(AI148:AI150)</f>
        <v>15139279.200000001</v>
      </c>
      <c r="AO151" s="140" t="s">
        <v>187</v>
      </c>
      <c r="AP151" s="141">
        <f>SUM(AP148:AP150)</f>
        <v>15139279.200000001</v>
      </c>
    </row>
  </sheetData>
  <mergeCells count="6">
    <mergeCell ref="AK2:AO2"/>
    <mergeCell ref="B2:F2"/>
    <mergeCell ref="I2:M2"/>
    <mergeCell ref="P2:T2"/>
    <mergeCell ref="W2:AA2"/>
    <mergeCell ref="AD2:A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01FF-BDFA-AB4F-A2CD-E10E81C26451}">
  <dimension ref="B1:AP151"/>
  <sheetViews>
    <sheetView showGridLines="0" workbookViewId="0">
      <selection activeCell="AC155" sqref="AC155"/>
    </sheetView>
  </sheetViews>
  <sheetFormatPr baseColWidth="10" defaultColWidth="11.453125" defaultRowHeight="12.5"/>
  <cols>
    <col min="2" max="2" width="28.453125" bestFit="1" customWidth="1"/>
    <col min="7" max="7" width="12.81640625" bestFit="1" customWidth="1"/>
    <col min="9" max="9" width="28.453125" bestFit="1" customWidth="1"/>
    <col min="14" max="14" width="12.81640625" bestFit="1" customWidth="1"/>
    <col min="16" max="16" width="28.453125" bestFit="1" customWidth="1"/>
    <col min="18" max="18" width="15.81640625" bestFit="1" customWidth="1"/>
    <col min="19" max="19" width="11.36328125" bestFit="1" customWidth="1"/>
    <col min="21" max="21" width="12.81640625" bestFit="1" customWidth="1"/>
    <col min="23" max="23" width="28.453125" bestFit="1" customWidth="1"/>
    <col min="24" max="24" width="17.6328125" bestFit="1" customWidth="1"/>
    <col min="26" max="26" width="11.36328125" bestFit="1" customWidth="1"/>
    <col min="27" max="27" width="11.1796875" bestFit="1" customWidth="1"/>
    <col min="28" max="28" width="12.81640625" bestFit="1" customWidth="1"/>
    <col min="30" max="30" width="28.453125" bestFit="1" customWidth="1"/>
    <col min="33" max="33" width="11.36328125" bestFit="1" customWidth="1"/>
    <col min="34" max="34" width="11.1796875" bestFit="1" customWidth="1"/>
    <col min="35" max="35" width="12.81640625" bestFit="1" customWidth="1"/>
    <col min="37" max="37" width="28.453125" bestFit="1" customWidth="1"/>
    <col min="38" max="38" width="17.6328125" bestFit="1" customWidth="1"/>
    <col min="41" max="41" width="11.1796875" bestFit="1" customWidth="1"/>
    <col min="42" max="42" width="12.81640625" bestFit="1" customWidth="1"/>
  </cols>
  <sheetData>
    <row r="1" spans="2:42">
      <c r="F1" t="str">
        <f>+' PUESTA A TIERRA Y PROT_CATOD'!F1</f>
        <v>&lt;1MMPCD</v>
      </c>
      <c r="M1" t="str">
        <f>+' PUESTA A TIERRA Y PROT_CATOD'!M1</f>
        <v>1-3 MMPCD</v>
      </c>
      <c r="T1" t="str">
        <f>+' PUESTA A TIERRA Y PROT_CATOD'!T1</f>
        <v>3-5 MMPCD</v>
      </c>
      <c r="AA1" s="2" t="s">
        <v>15</v>
      </c>
      <c r="AH1" t="str">
        <f>+'SKID FILTRACION'!AH1</f>
        <v>15-50 MMPCD</v>
      </c>
      <c r="AO1" t="str">
        <f>+'SKID FILTRACION'!AO1</f>
        <v>50-100 MMPCD</v>
      </c>
    </row>
    <row r="2" spans="2:42" ht="16" thickBot="1">
      <c r="B2" s="244" t="s">
        <v>65</v>
      </c>
      <c r="C2" s="244"/>
      <c r="D2" s="244"/>
      <c r="E2" s="244"/>
      <c r="F2" s="244"/>
      <c r="G2" s="38"/>
      <c r="I2" s="244" t="s">
        <v>65</v>
      </c>
      <c r="J2" s="244"/>
      <c r="K2" s="244"/>
      <c r="L2" s="244"/>
      <c r="M2" s="244"/>
      <c r="P2" s="244" t="s">
        <v>65</v>
      </c>
      <c r="Q2" s="244"/>
      <c r="R2" s="244"/>
      <c r="S2" s="244"/>
      <c r="T2" s="244"/>
      <c r="W2" s="244" t="s">
        <v>65</v>
      </c>
      <c r="X2" s="244"/>
      <c r="Y2" s="244"/>
      <c r="Z2" s="244"/>
      <c r="AA2" s="244"/>
      <c r="AB2" s="38"/>
      <c r="AD2" s="244" t="s">
        <v>65</v>
      </c>
      <c r="AE2" s="244"/>
      <c r="AF2" s="244"/>
      <c r="AG2" s="244"/>
      <c r="AH2" s="244"/>
      <c r="AI2" s="38"/>
      <c r="AK2" s="244" t="s">
        <v>65</v>
      </c>
      <c r="AL2" s="244"/>
      <c r="AM2" s="244"/>
      <c r="AN2" s="244"/>
      <c r="AO2" s="244"/>
      <c r="AP2" s="38"/>
    </row>
    <row r="3" spans="2:42" ht="13" thickBot="1">
      <c r="B3" s="39" t="s">
        <v>66</v>
      </c>
      <c r="C3" s="40" t="s">
        <v>352</v>
      </c>
      <c r="D3" s="40"/>
      <c r="E3" s="41"/>
      <c r="F3" s="40" t="s">
        <v>68</v>
      </c>
      <c r="G3" s="42"/>
      <c r="I3" s="39" t="s">
        <v>66</v>
      </c>
      <c r="J3" s="40" t="s">
        <v>352</v>
      </c>
      <c r="K3" s="40"/>
      <c r="L3" s="41"/>
      <c r="M3" s="40" t="s">
        <v>68</v>
      </c>
      <c r="N3" s="42"/>
      <c r="P3" s="39" t="s">
        <v>66</v>
      </c>
      <c r="Q3" s="40" t="s">
        <v>352</v>
      </c>
      <c r="R3" s="40"/>
      <c r="S3" s="41"/>
      <c r="T3" s="40" t="s">
        <v>68</v>
      </c>
      <c r="U3" s="42"/>
      <c r="W3" s="39" t="s">
        <v>66</v>
      </c>
      <c r="X3" s="40" t="s">
        <v>352</v>
      </c>
      <c r="Y3" s="40"/>
      <c r="Z3" s="41"/>
      <c r="AA3" s="40" t="s">
        <v>68</v>
      </c>
      <c r="AB3" s="42"/>
      <c r="AD3" s="39" t="s">
        <v>66</v>
      </c>
      <c r="AE3" s="40" t="s">
        <v>352</v>
      </c>
      <c r="AF3" s="40"/>
      <c r="AG3" s="41"/>
      <c r="AH3" s="40" t="s">
        <v>68</v>
      </c>
      <c r="AI3" s="42"/>
      <c r="AK3" s="39" t="s">
        <v>66</v>
      </c>
      <c r="AL3" s="40" t="s">
        <v>352</v>
      </c>
      <c r="AM3" s="40"/>
      <c r="AN3" s="41"/>
      <c r="AO3" s="40" t="s">
        <v>68</v>
      </c>
      <c r="AP3" s="42"/>
    </row>
    <row r="4" spans="2:42" ht="13" thickBot="1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</row>
    <row r="5" spans="2:42">
      <c r="B5" s="44" t="s">
        <v>69</v>
      </c>
      <c r="C5" s="45"/>
      <c r="D5" s="45"/>
      <c r="E5" s="45"/>
      <c r="F5" s="45"/>
      <c r="G5" s="46"/>
      <c r="I5" s="44" t="s">
        <v>69</v>
      </c>
      <c r="J5" s="45"/>
      <c r="K5" s="45"/>
      <c r="L5" s="45"/>
      <c r="M5" s="45"/>
      <c r="N5" s="46"/>
      <c r="P5" s="44" t="s">
        <v>69</v>
      </c>
      <c r="Q5" s="45"/>
      <c r="R5" s="45"/>
      <c r="S5" s="45"/>
      <c r="T5" s="45"/>
      <c r="U5" s="46"/>
      <c r="W5" s="44" t="s">
        <v>69</v>
      </c>
      <c r="X5" s="45"/>
      <c r="Y5" s="45"/>
      <c r="Z5" s="45"/>
      <c r="AA5" s="45"/>
      <c r="AB5" s="46"/>
      <c r="AD5" s="44" t="s">
        <v>69</v>
      </c>
      <c r="AE5" s="45"/>
      <c r="AF5" s="45"/>
      <c r="AG5" s="45"/>
      <c r="AH5" s="45"/>
      <c r="AI5" s="46"/>
      <c r="AK5" s="44" t="s">
        <v>69</v>
      </c>
      <c r="AL5" s="45"/>
      <c r="AM5" s="45"/>
      <c r="AN5" s="45"/>
      <c r="AO5" s="45"/>
      <c r="AP5" s="46"/>
    </row>
    <row r="6" spans="2:42">
      <c r="B6" s="47" t="s">
        <v>70</v>
      </c>
      <c r="C6" s="48" t="s">
        <v>71</v>
      </c>
      <c r="D6" s="49" t="s">
        <v>72</v>
      </c>
      <c r="E6" s="49" t="s">
        <v>73</v>
      </c>
      <c r="F6" s="49" t="s">
        <v>74</v>
      </c>
      <c r="G6" s="50" t="s">
        <v>75</v>
      </c>
      <c r="I6" s="47" t="s">
        <v>70</v>
      </c>
      <c r="J6" s="48" t="s">
        <v>71</v>
      </c>
      <c r="K6" s="49" t="s">
        <v>72</v>
      </c>
      <c r="L6" s="49" t="s">
        <v>73</v>
      </c>
      <c r="M6" s="49" t="s">
        <v>74</v>
      </c>
      <c r="N6" s="50" t="s">
        <v>75</v>
      </c>
      <c r="P6" s="47" t="s">
        <v>70</v>
      </c>
      <c r="Q6" s="48" t="s">
        <v>71</v>
      </c>
      <c r="R6" s="49" t="s">
        <v>72</v>
      </c>
      <c r="S6" s="49" t="s">
        <v>73</v>
      </c>
      <c r="T6" s="49" t="s">
        <v>74</v>
      </c>
      <c r="U6" s="50" t="s">
        <v>75</v>
      </c>
      <c r="W6" s="47" t="s">
        <v>70</v>
      </c>
      <c r="X6" s="48" t="s">
        <v>71</v>
      </c>
      <c r="Y6" s="49" t="s">
        <v>72</v>
      </c>
      <c r="Z6" s="49" t="s">
        <v>73</v>
      </c>
      <c r="AA6" s="49" t="s">
        <v>74</v>
      </c>
      <c r="AB6" s="50" t="s">
        <v>75</v>
      </c>
      <c r="AD6" s="47" t="s">
        <v>70</v>
      </c>
      <c r="AE6" s="48" t="s">
        <v>71</v>
      </c>
      <c r="AF6" s="49" t="s">
        <v>72</v>
      </c>
      <c r="AG6" s="49" t="s">
        <v>73</v>
      </c>
      <c r="AH6" s="49" t="s">
        <v>74</v>
      </c>
      <c r="AI6" s="50" t="s">
        <v>75</v>
      </c>
      <c r="AK6" s="47" t="s">
        <v>70</v>
      </c>
      <c r="AL6" s="48" t="s">
        <v>71</v>
      </c>
      <c r="AM6" s="49" t="s">
        <v>72</v>
      </c>
      <c r="AN6" s="49" t="s">
        <v>73</v>
      </c>
      <c r="AO6" s="49" t="s">
        <v>74</v>
      </c>
      <c r="AP6" s="50" t="s">
        <v>75</v>
      </c>
    </row>
    <row r="7" spans="2:42">
      <c r="B7" s="51"/>
      <c r="C7" s="52"/>
      <c r="D7" s="53" t="s">
        <v>49</v>
      </c>
      <c r="E7" s="54" t="s">
        <v>49</v>
      </c>
      <c r="F7" s="54">
        <f t="shared" ref="F7:F99" si="0">IF(E7&lt;&gt;"",ROUND(C7*E7,0),0)</f>
        <v>0</v>
      </c>
      <c r="G7" s="55"/>
      <c r="I7" s="51"/>
      <c r="J7" s="52"/>
      <c r="K7" s="53" t="s">
        <v>49</v>
      </c>
      <c r="L7" s="101" t="s">
        <v>49</v>
      </c>
      <c r="M7" s="54">
        <f t="shared" ref="M7:M99" si="1">IF(L7&lt;&gt;"",ROUND(J7*L7,0),0)</f>
        <v>0</v>
      </c>
      <c r="N7" s="55"/>
      <c r="P7" s="51"/>
      <c r="Q7" s="52"/>
      <c r="R7" s="53" t="s">
        <v>49</v>
      </c>
      <c r="S7" s="101" t="s">
        <v>49</v>
      </c>
      <c r="T7" s="54">
        <f t="shared" ref="T7:T99" si="2">IF(S7&lt;&gt;"",ROUND(Q7*S7,0),0)</f>
        <v>0</v>
      </c>
      <c r="U7" s="55"/>
      <c r="W7" s="51"/>
      <c r="X7" s="52"/>
      <c r="Y7" s="53" t="s">
        <v>49</v>
      </c>
      <c r="Z7" s="101" t="s">
        <v>49</v>
      </c>
      <c r="AA7" s="54">
        <f t="shared" ref="AA7:AA99" si="3">IF(Z7&lt;&gt;"",ROUND(X7*Z7,0),0)</f>
        <v>0</v>
      </c>
      <c r="AB7" s="55"/>
      <c r="AD7" s="51"/>
      <c r="AE7" s="52"/>
      <c r="AF7" s="53" t="s">
        <v>49</v>
      </c>
      <c r="AG7" s="101" t="s">
        <v>49</v>
      </c>
      <c r="AH7" s="54">
        <f t="shared" ref="AH7:AH99" si="4">IF(AG7&lt;&gt;"",ROUND(AE7*AG7,0),0)</f>
        <v>0</v>
      </c>
      <c r="AI7" s="55"/>
      <c r="AK7" s="51"/>
      <c r="AL7" s="52"/>
      <c r="AM7" s="53" t="s">
        <v>49</v>
      </c>
      <c r="AN7" s="54" t="s">
        <v>49</v>
      </c>
      <c r="AO7" s="54">
        <f t="shared" ref="AO7:AO99" si="5">IF(AN7&lt;&gt;"",ROUND(AL7*AN7,0),0)</f>
        <v>0</v>
      </c>
      <c r="AP7" s="55"/>
    </row>
    <row r="8" spans="2:42">
      <c r="B8" s="51"/>
      <c r="C8" s="52"/>
      <c r="D8" s="53" t="s">
        <v>49</v>
      </c>
      <c r="E8" s="54" t="s">
        <v>49</v>
      </c>
      <c r="F8" s="54">
        <f t="shared" si="0"/>
        <v>0</v>
      </c>
      <c r="G8" s="55"/>
      <c r="I8" s="51"/>
      <c r="J8" s="52"/>
      <c r="K8" s="53" t="s">
        <v>49</v>
      </c>
      <c r="L8" s="101" t="s">
        <v>49</v>
      </c>
      <c r="M8" s="54">
        <f t="shared" si="1"/>
        <v>0</v>
      </c>
      <c r="N8" s="55"/>
      <c r="P8" s="51"/>
      <c r="Q8" s="52"/>
      <c r="R8" s="53" t="s">
        <v>49</v>
      </c>
      <c r="S8" s="101" t="s">
        <v>49</v>
      </c>
      <c r="T8" s="54">
        <f t="shared" si="2"/>
        <v>0</v>
      </c>
      <c r="U8" s="55"/>
      <c r="W8" s="51"/>
      <c r="X8" s="52"/>
      <c r="Y8" s="53" t="s">
        <v>49</v>
      </c>
      <c r="Z8" s="101" t="s">
        <v>49</v>
      </c>
      <c r="AA8" s="54">
        <f t="shared" si="3"/>
        <v>0</v>
      </c>
      <c r="AB8" s="55"/>
      <c r="AD8" s="51"/>
      <c r="AE8" s="52"/>
      <c r="AF8" s="53" t="s">
        <v>49</v>
      </c>
      <c r="AG8" s="101" t="s">
        <v>49</v>
      </c>
      <c r="AH8" s="54">
        <f t="shared" si="4"/>
        <v>0</v>
      </c>
      <c r="AI8" s="55"/>
      <c r="AK8" s="51"/>
      <c r="AL8" s="52"/>
      <c r="AM8" s="53" t="s">
        <v>49</v>
      </c>
      <c r="AN8" s="54" t="s">
        <v>49</v>
      </c>
      <c r="AO8" s="54">
        <f t="shared" si="5"/>
        <v>0</v>
      </c>
      <c r="AP8" s="55"/>
    </row>
    <row r="9" spans="2:42">
      <c r="B9" s="51"/>
      <c r="C9" s="52"/>
      <c r="D9" s="53" t="s">
        <v>49</v>
      </c>
      <c r="E9" s="54" t="s">
        <v>49</v>
      </c>
      <c r="F9" s="54">
        <f t="shared" si="0"/>
        <v>0</v>
      </c>
      <c r="G9" s="55"/>
      <c r="I9" s="51"/>
      <c r="J9" s="52"/>
      <c r="K9" s="53" t="s">
        <v>49</v>
      </c>
      <c r="L9" s="101" t="s">
        <v>49</v>
      </c>
      <c r="M9" s="54">
        <f t="shared" si="1"/>
        <v>0</v>
      </c>
      <c r="N9" s="55"/>
      <c r="P9" s="51"/>
      <c r="Q9" s="52"/>
      <c r="R9" s="53" t="s">
        <v>49</v>
      </c>
      <c r="S9" s="101" t="s">
        <v>49</v>
      </c>
      <c r="T9" s="54">
        <f t="shared" si="2"/>
        <v>0</v>
      </c>
      <c r="U9" s="55"/>
      <c r="W9" s="51"/>
      <c r="X9" s="52"/>
      <c r="Y9" s="53" t="s">
        <v>49</v>
      </c>
      <c r="Z9" s="101" t="s">
        <v>49</v>
      </c>
      <c r="AA9" s="54">
        <f t="shared" si="3"/>
        <v>0</v>
      </c>
      <c r="AB9" s="55"/>
      <c r="AD9" s="51"/>
      <c r="AE9" s="52"/>
      <c r="AF9" s="53" t="s">
        <v>49</v>
      </c>
      <c r="AG9" s="101" t="s">
        <v>49</v>
      </c>
      <c r="AH9" s="54">
        <f t="shared" si="4"/>
        <v>0</v>
      </c>
      <c r="AI9" s="55"/>
      <c r="AK9" s="51"/>
      <c r="AL9" s="52"/>
      <c r="AM9" s="53" t="s">
        <v>49</v>
      </c>
      <c r="AN9" s="54" t="s">
        <v>49</v>
      </c>
      <c r="AO9" s="54">
        <f t="shared" si="5"/>
        <v>0</v>
      </c>
      <c r="AP9" s="55"/>
    </row>
    <row r="10" spans="2:42">
      <c r="B10" s="51"/>
      <c r="C10" s="52"/>
      <c r="D10" s="53" t="s">
        <v>49</v>
      </c>
      <c r="E10" s="54" t="s">
        <v>49</v>
      </c>
      <c r="F10" s="54">
        <f t="shared" si="0"/>
        <v>0</v>
      </c>
      <c r="G10" s="55"/>
      <c r="I10" s="51"/>
      <c r="J10" s="52"/>
      <c r="K10" s="53" t="s">
        <v>49</v>
      </c>
      <c r="L10" s="101" t="s">
        <v>49</v>
      </c>
      <c r="M10" s="54">
        <f t="shared" si="1"/>
        <v>0</v>
      </c>
      <c r="N10" s="55"/>
      <c r="P10" s="51"/>
      <c r="Q10" s="52"/>
      <c r="R10" s="53" t="s">
        <v>49</v>
      </c>
      <c r="S10" s="101" t="s">
        <v>49</v>
      </c>
      <c r="T10" s="54">
        <f t="shared" si="2"/>
        <v>0</v>
      </c>
      <c r="U10" s="55"/>
      <c r="W10" s="51"/>
      <c r="X10" s="52"/>
      <c r="Y10" s="53" t="s">
        <v>49</v>
      </c>
      <c r="Z10" s="101" t="s">
        <v>49</v>
      </c>
      <c r="AA10" s="54">
        <f t="shared" si="3"/>
        <v>0</v>
      </c>
      <c r="AB10" s="55"/>
      <c r="AD10" s="51"/>
      <c r="AE10" s="52"/>
      <c r="AF10" s="53" t="s">
        <v>49</v>
      </c>
      <c r="AG10" s="101" t="s">
        <v>49</v>
      </c>
      <c r="AH10" s="54">
        <f t="shared" si="4"/>
        <v>0</v>
      </c>
      <c r="AI10" s="55"/>
      <c r="AK10" s="51"/>
      <c r="AL10" s="52"/>
      <c r="AM10" s="53" t="s">
        <v>49</v>
      </c>
      <c r="AN10" s="54" t="s">
        <v>49</v>
      </c>
      <c r="AO10" s="54">
        <f t="shared" si="5"/>
        <v>0</v>
      </c>
      <c r="AP10" s="55"/>
    </row>
    <row r="11" spans="2:42">
      <c r="B11" s="51"/>
      <c r="C11" s="52"/>
      <c r="D11" s="53" t="s">
        <v>49</v>
      </c>
      <c r="E11" s="54" t="s">
        <v>49</v>
      </c>
      <c r="F11" s="54">
        <f t="shared" si="0"/>
        <v>0</v>
      </c>
      <c r="G11" s="55"/>
      <c r="I11" s="51"/>
      <c r="J11" s="52"/>
      <c r="K11" s="53" t="s">
        <v>49</v>
      </c>
      <c r="L11" s="101" t="s">
        <v>49</v>
      </c>
      <c r="M11" s="54">
        <f t="shared" si="1"/>
        <v>0</v>
      </c>
      <c r="N11" s="55"/>
      <c r="P11" s="51"/>
      <c r="Q11" s="52"/>
      <c r="R11" s="53" t="s">
        <v>49</v>
      </c>
      <c r="S11" s="101" t="s">
        <v>49</v>
      </c>
      <c r="T11" s="54">
        <f t="shared" si="2"/>
        <v>0</v>
      </c>
      <c r="U11" s="55"/>
      <c r="W11" s="51"/>
      <c r="X11" s="52"/>
      <c r="Y11" s="53" t="s">
        <v>49</v>
      </c>
      <c r="Z11" s="101" t="s">
        <v>49</v>
      </c>
      <c r="AA11" s="54">
        <f t="shared" si="3"/>
        <v>0</v>
      </c>
      <c r="AB11" s="55"/>
      <c r="AD11" s="51"/>
      <c r="AE11" s="52"/>
      <c r="AF11" s="53" t="s">
        <v>49</v>
      </c>
      <c r="AG11" s="101" t="s">
        <v>49</v>
      </c>
      <c r="AH11" s="54">
        <f t="shared" si="4"/>
        <v>0</v>
      </c>
      <c r="AI11" s="55"/>
      <c r="AK11" s="51"/>
      <c r="AL11" s="52"/>
      <c r="AM11" s="53" t="s">
        <v>49</v>
      </c>
      <c r="AN11" s="54" t="s">
        <v>49</v>
      </c>
      <c r="AO11" s="54">
        <f t="shared" si="5"/>
        <v>0</v>
      </c>
      <c r="AP11" s="55"/>
    </row>
    <row r="12" spans="2:42">
      <c r="B12" s="51"/>
      <c r="C12" s="52"/>
      <c r="D12" s="53" t="s">
        <v>49</v>
      </c>
      <c r="E12" s="54" t="s">
        <v>49</v>
      </c>
      <c r="F12" s="54">
        <f t="shared" si="0"/>
        <v>0</v>
      </c>
      <c r="G12" s="55"/>
      <c r="I12" s="51"/>
      <c r="J12" s="52"/>
      <c r="K12" s="53" t="s">
        <v>49</v>
      </c>
      <c r="L12" s="101" t="s">
        <v>49</v>
      </c>
      <c r="M12" s="54">
        <f t="shared" si="1"/>
        <v>0</v>
      </c>
      <c r="N12" s="55"/>
      <c r="P12" s="51"/>
      <c r="Q12" s="52"/>
      <c r="R12" s="53" t="s">
        <v>49</v>
      </c>
      <c r="S12" s="101" t="s">
        <v>49</v>
      </c>
      <c r="T12" s="54">
        <f t="shared" si="2"/>
        <v>0</v>
      </c>
      <c r="U12" s="55"/>
      <c r="W12" s="51"/>
      <c r="X12" s="52"/>
      <c r="Y12" s="53" t="s">
        <v>49</v>
      </c>
      <c r="Z12" s="101" t="s">
        <v>49</v>
      </c>
      <c r="AA12" s="54">
        <f t="shared" si="3"/>
        <v>0</v>
      </c>
      <c r="AB12" s="55"/>
      <c r="AD12" s="51"/>
      <c r="AE12" s="52"/>
      <c r="AF12" s="53" t="s">
        <v>49</v>
      </c>
      <c r="AG12" s="101" t="s">
        <v>49</v>
      </c>
      <c r="AH12" s="54">
        <f t="shared" si="4"/>
        <v>0</v>
      </c>
      <c r="AI12" s="55"/>
      <c r="AK12" s="51"/>
      <c r="AL12" s="52"/>
      <c r="AM12" s="53" t="s">
        <v>49</v>
      </c>
      <c r="AN12" s="54" t="s">
        <v>49</v>
      </c>
      <c r="AO12" s="54">
        <f t="shared" si="5"/>
        <v>0</v>
      </c>
      <c r="AP12" s="55"/>
    </row>
    <row r="13" spans="2:42">
      <c r="B13" s="51"/>
      <c r="C13" s="52"/>
      <c r="D13" s="53" t="s">
        <v>49</v>
      </c>
      <c r="E13" s="54" t="s">
        <v>49</v>
      </c>
      <c r="F13" s="54">
        <f t="shared" si="0"/>
        <v>0</v>
      </c>
      <c r="G13" s="55"/>
      <c r="I13" s="51"/>
      <c r="J13" s="52"/>
      <c r="K13" s="53" t="s">
        <v>49</v>
      </c>
      <c r="L13" s="101" t="s">
        <v>49</v>
      </c>
      <c r="M13" s="54">
        <f t="shared" si="1"/>
        <v>0</v>
      </c>
      <c r="N13" s="55"/>
      <c r="P13" s="51"/>
      <c r="Q13" s="52"/>
      <c r="R13" s="53" t="s">
        <v>49</v>
      </c>
      <c r="S13" s="101" t="s">
        <v>49</v>
      </c>
      <c r="T13" s="54">
        <f t="shared" si="2"/>
        <v>0</v>
      </c>
      <c r="U13" s="55"/>
      <c r="W13" s="51"/>
      <c r="X13" s="52"/>
      <c r="Y13" s="53" t="s">
        <v>49</v>
      </c>
      <c r="Z13" s="101" t="s">
        <v>49</v>
      </c>
      <c r="AA13" s="54">
        <f t="shared" si="3"/>
        <v>0</v>
      </c>
      <c r="AB13" s="55"/>
      <c r="AD13" s="51"/>
      <c r="AE13" s="52"/>
      <c r="AF13" s="53" t="s">
        <v>49</v>
      </c>
      <c r="AG13" s="101" t="s">
        <v>49</v>
      </c>
      <c r="AH13" s="54">
        <f t="shared" si="4"/>
        <v>0</v>
      </c>
      <c r="AI13" s="55"/>
      <c r="AK13" s="51"/>
      <c r="AL13" s="52"/>
      <c r="AM13" s="53" t="s">
        <v>49</v>
      </c>
      <c r="AN13" s="54" t="s">
        <v>49</v>
      </c>
      <c r="AO13" s="54">
        <f t="shared" si="5"/>
        <v>0</v>
      </c>
      <c r="AP13" s="55"/>
    </row>
    <row r="14" spans="2:42">
      <c r="B14" s="51"/>
      <c r="C14" s="52"/>
      <c r="D14" s="53" t="s">
        <v>49</v>
      </c>
      <c r="E14" s="54" t="s">
        <v>49</v>
      </c>
      <c r="F14" s="54">
        <f t="shared" si="0"/>
        <v>0</v>
      </c>
      <c r="G14" s="55"/>
      <c r="I14" s="51"/>
      <c r="J14" s="52"/>
      <c r="K14" s="53" t="s">
        <v>49</v>
      </c>
      <c r="L14" s="101" t="s">
        <v>49</v>
      </c>
      <c r="M14" s="54">
        <f t="shared" si="1"/>
        <v>0</v>
      </c>
      <c r="N14" s="55"/>
      <c r="P14" s="51"/>
      <c r="Q14" s="52"/>
      <c r="R14" s="53" t="s">
        <v>49</v>
      </c>
      <c r="S14" s="101" t="s">
        <v>49</v>
      </c>
      <c r="T14" s="54">
        <f t="shared" si="2"/>
        <v>0</v>
      </c>
      <c r="U14" s="55"/>
      <c r="W14" s="51"/>
      <c r="X14" s="52"/>
      <c r="Y14" s="53" t="s">
        <v>49</v>
      </c>
      <c r="Z14" s="101" t="s">
        <v>49</v>
      </c>
      <c r="AA14" s="54">
        <f t="shared" si="3"/>
        <v>0</v>
      </c>
      <c r="AB14" s="55"/>
      <c r="AD14" s="51"/>
      <c r="AE14" s="52"/>
      <c r="AF14" s="53" t="s">
        <v>49</v>
      </c>
      <c r="AG14" s="101" t="s">
        <v>49</v>
      </c>
      <c r="AH14" s="54">
        <f t="shared" si="4"/>
        <v>0</v>
      </c>
      <c r="AI14" s="55"/>
      <c r="AK14" s="51"/>
      <c r="AL14" s="52"/>
      <c r="AM14" s="53" t="s">
        <v>49</v>
      </c>
      <c r="AN14" s="54" t="s">
        <v>49</v>
      </c>
      <c r="AO14" s="54">
        <f t="shared" si="5"/>
        <v>0</v>
      </c>
      <c r="AP14" s="55"/>
    </row>
    <row r="15" spans="2:42">
      <c r="B15" s="51"/>
      <c r="C15" s="52"/>
      <c r="D15" s="53" t="s">
        <v>49</v>
      </c>
      <c r="E15" s="54" t="s">
        <v>49</v>
      </c>
      <c r="F15" s="54">
        <f t="shared" si="0"/>
        <v>0</v>
      </c>
      <c r="G15" s="55"/>
      <c r="I15" s="51"/>
      <c r="J15" s="52"/>
      <c r="K15" s="53" t="s">
        <v>49</v>
      </c>
      <c r="L15" s="101" t="s">
        <v>49</v>
      </c>
      <c r="M15" s="54">
        <f t="shared" si="1"/>
        <v>0</v>
      </c>
      <c r="N15" s="55"/>
      <c r="P15" s="51"/>
      <c r="Q15" s="52"/>
      <c r="R15" s="53" t="s">
        <v>49</v>
      </c>
      <c r="S15" s="101" t="s">
        <v>49</v>
      </c>
      <c r="T15" s="54">
        <f t="shared" si="2"/>
        <v>0</v>
      </c>
      <c r="U15" s="55"/>
      <c r="W15" s="51"/>
      <c r="X15" s="52"/>
      <c r="Y15" s="53" t="s">
        <v>49</v>
      </c>
      <c r="Z15" s="101" t="s">
        <v>49</v>
      </c>
      <c r="AA15" s="54">
        <f t="shared" si="3"/>
        <v>0</v>
      </c>
      <c r="AB15" s="55"/>
      <c r="AD15" s="51"/>
      <c r="AE15" s="52"/>
      <c r="AF15" s="53" t="s">
        <v>49</v>
      </c>
      <c r="AG15" s="101" t="s">
        <v>49</v>
      </c>
      <c r="AH15" s="54">
        <f t="shared" si="4"/>
        <v>0</v>
      </c>
      <c r="AI15" s="55"/>
      <c r="AK15" s="51"/>
      <c r="AL15" s="52"/>
      <c r="AM15" s="53" t="s">
        <v>49</v>
      </c>
      <c r="AN15" s="54" t="s">
        <v>49</v>
      </c>
      <c r="AO15" s="54">
        <f t="shared" si="5"/>
        <v>0</v>
      </c>
      <c r="AP15" s="55"/>
    </row>
    <row r="16" spans="2:42">
      <c r="B16" s="51"/>
      <c r="C16" s="52"/>
      <c r="D16" s="53" t="s">
        <v>49</v>
      </c>
      <c r="E16" s="54" t="s">
        <v>49</v>
      </c>
      <c r="F16" s="54">
        <f t="shared" si="0"/>
        <v>0</v>
      </c>
      <c r="G16" s="55"/>
      <c r="I16" s="51"/>
      <c r="J16" s="52"/>
      <c r="K16" s="53" t="s">
        <v>49</v>
      </c>
      <c r="L16" s="101" t="s">
        <v>49</v>
      </c>
      <c r="M16" s="54">
        <f t="shared" si="1"/>
        <v>0</v>
      </c>
      <c r="N16" s="55"/>
      <c r="P16" s="51"/>
      <c r="Q16" s="52"/>
      <c r="R16" s="53" t="s">
        <v>49</v>
      </c>
      <c r="S16" s="101" t="s">
        <v>49</v>
      </c>
      <c r="T16" s="54">
        <f t="shared" si="2"/>
        <v>0</v>
      </c>
      <c r="U16" s="55"/>
      <c r="W16" s="51"/>
      <c r="X16" s="52"/>
      <c r="Y16" s="53" t="s">
        <v>49</v>
      </c>
      <c r="Z16" s="101" t="s">
        <v>49</v>
      </c>
      <c r="AA16" s="54">
        <f t="shared" si="3"/>
        <v>0</v>
      </c>
      <c r="AB16" s="55"/>
      <c r="AD16" s="51"/>
      <c r="AE16" s="52"/>
      <c r="AF16" s="53" t="s">
        <v>49</v>
      </c>
      <c r="AG16" s="101" t="s">
        <v>49</v>
      </c>
      <c r="AH16" s="54">
        <f t="shared" si="4"/>
        <v>0</v>
      </c>
      <c r="AI16" s="55"/>
      <c r="AK16" s="51"/>
      <c r="AL16" s="52"/>
      <c r="AM16" s="53" t="s">
        <v>49</v>
      </c>
      <c r="AN16" s="54" t="s">
        <v>49</v>
      </c>
      <c r="AO16" s="54">
        <f t="shared" si="5"/>
        <v>0</v>
      </c>
      <c r="AP16" s="55"/>
    </row>
    <row r="17" spans="2:42">
      <c r="B17" s="51"/>
      <c r="C17" s="52"/>
      <c r="D17" s="53" t="s">
        <v>49</v>
      </c>
      <c r="E17" s="54" t="s">
        <v>49</v>
      </c>
      <c r="F17" s="54">
        <f t="shared" si="0"/>
        <v>0</v>
      </c>
      <c r="G17" s="55"/>
      <c r="I17" s="51"/>
      <c r="J17" s="52"/>
      <c r="K17" s="53" t="s">
        <v>49</v>
      </c>
      <c r="L17" s="101" t="s">
        <v>49</v>
      </c>
      <c r="M17" s="54">
        <f t="shared" si="1"/>
        <v>0</v>
      </c>
      <c r="N17" s="55"/>
      <c r="P17" s="51"/>
      <c r="Q17" s="52"/>
      <c r="R17" s="53" t="s">
        <v>49</v>
      </c>
      <c r="S17" s="101" t="s">
        <v>49</v>
      </c>
      <c r="T17" s="54">
        <f t="shared" si="2"/>
        <v>0</v>
      </c>
      <c r="U17" s="55"/>
      <c r="W17" s="51"/>
      <c r="X17" s="52"/>
      <c r="Y17" s="53" t="s">
        <v>49</v>
      </c>
      <c r="Z17" s="101" t="s">
        <v>49</v>
      </c>
      <c r="AA17" s="54">
        <f t="shared" si="3"/>
        <v>0</v>
      </c>
      <c r="AB17" s="55"/>
      <c r="AD17" s="51"/>
      <c r="AE17" s="52"/>
      <c r="AF17" s="53" t="s">
        <v>49</v>
      </c>
      <c r="AG17" s="101" t="s">
        <v>49</v>
      </c>
      <c r="AH17" s="54">
        <f t="shared" si="4"/>
        <v>0</v>
      </c>
      <c r="AI17" s="55"/>
      <c r="AK17" s="51"/>
      <c r="AL17" s="52"/>
      <c r="AM17" s="53" t="s">
        <v>49</v>
      </c>
      <c r="AN17" s="54" t="s">
        <v>49</v>
      </c>
      <c r="AO17" s="54">
        <f t="shared" si="5"/>
        <v>0</v>
      </c>
      <c r="AP17" s="55"/>
    </row>
    <row r="18" spans="2:42">
      <c r="B18" s="51"/>
      <c r="C18" s="52"/>
      <c r="D18" s="53" t="s">
        <v>49</v>
      </c>
      <c r="E18" s="54" t="s">
        <v>49</v>
      </c>
      <c r="F18" s="54">
        <f t="shared" si="0"/>
        <v>0</v>
      </c>
      <c r="G18" s="55"/>
      <c r="I18" s="51"/>
      <c r="J18" s="52"/>
      <c r="K18" s="53" t="s">
        <v>49</v>
      </c>
      <c r="L18" s="101" t="s">
        <v>49</v>
      </c>
      <c r="M18" s="54">
        <f t="shared" si="1"/>
        <v>0</v>
      </c>
      <c r="N18" s="55"/>
      <c r="P18" s="51"/>
      <c r="Q18" s="52"/>
      <c r="R18" s="53" t="s">
        <v>49</v>
      </c>
      <c r="S18" s="101" t="s">
        <v>49</v>
      </c>
      <c r="T18" s="54">
        <f t="shared" si="2"/>
        <v>0</v>
      </c>
      <c r="U18" s="55"/>
      <c r="W18" s="51"/>
      <c r="X18" s="52"/>
      <c r="Y18" s="53" t="s">
        <v>49</v>
      </c>
      <c r="Z18" s="101" t="s">
        <v>49</v>
      </c>
      <c r="AA18" s="54">
        <f t="shared" si="3"/>
        <v>0</v>
      </c>
      <c r="AB18" s="55"/>
      <c r="AD18" s="51"/>
      <c r="AE18" s="52"/>
      <c r="AF18" s="53" t="s">
        <v>49</v>
      </c>
      <c r="AG18" s="101" t="s">
        <v>49</v>
      </c>
      <c r="AH18" s="54">
        <f t="shared" si="4"/>
        <v>0</v>
      </c>
      <c r="AI18" s="55"/>
      <c r="AK18" s="51"/>
      <c r="AL18" s="52"/>
      <c r="AM18" s="53" t="s">
        <v>49</v>
      </c>
      <c r="AN18" s="54" t="s">
        <v>49</v>
      </c>
      <c r="AO18" s="54">
        <f t="shared" si="5"/>
        <v>0</v>
      </c>
      <c r="AP18" s="55"/>
    </row>
    <row r="19" spans="2:42">
      <c r="B19" s="51"/>
      <c r="C19" s="52"/>
      <c r="D19" s="53" t="s">
        <v>49</v>
      </c>
      <c r="E19" s="54" t="s">
        <v>49</v>
      </c>
      <c r="F19" s="54">
        <f t="shared" si="0"/>
        <v>0</v>
      </c>
      <c r="G19" s="55"/>
      <c r="I19" s="51"/>
      <c r="J19" s="52"/>
      <c r="K19" s="53" t="s">
        <v>49</v>
      </c>
      <c r="L19" s="101" t="s">
        <v>49</v>
      </c>
      <c r="M19" s="54">
        <f t="shared" si="1"/>
        <v>0</v>
      </c>
      <c r="N19" s="55"/>
      <c r="P19" s="51"/>
      <c r="Q19" s="52"/>
      <c r="R19" s="53" t="s">
        <v>49</v>
      </c>
      <c r="S19" s="101" t="s">
        <v>49</v>
      </c>
      <c r="T19" s="54">
        <f t="shared" si="2"/>
        <v>0</v>
      </c>
      <c r="U19" s="55"/>
      <c r="W19" s="51"/>
      <c r="X19" s="52"/>
      <c r="Y19" s="53" t="s">
        <v>49</v>
      </c>
      <c r="Z19" s="101" t="s">
        <v>49</v>
      </c>
      <c r="AA19" s="54">
        <f t="shared" si="3"/>
        <v>0</v>
      </c>
      <c r="AB19" s="55"/>
      <c r="AD19" s="51"/>
      <c r="AE19" s="52"/>
      <c r="AF19" s="53" t="s">
        <v>49</v>
      </c>
      <c r="AG19" s="101" t="s">
        <v>49</v>
      </c>
      <c r="AH19" s="54">
        <f t="shared" si="4"/>
        <v>0</v>
      </c>
      <c r="AI19" s="55"/>
      <c r="AK19" s="51"/>
      <c r="AL19" s="52"/>
      <c r="AM19" s="53" t="s">
        <v>49</v>
      </c>
      <c r="AN19" s="54" t="s">
        <v>49</v>
      </c>
      <c r="AO19" s="54">
        <f t="shared" si="5"/>
        <v>0</v>
      </c>
      <c r="AP19" s="55"/>
    </row>
    <row r="20" spans="2:42">
      <c r="B20" s="51"/>
      <c r="C20" s="52"/>
      <c r="D20" s="53" t="s">
        <v>49</v>
      </c>
      <c r="E20" s="54" t="s">
        <v>49</v>
      </c>
      <c r="F20" s="54">
        <f t="shared" si="0"/>
        <v>0</v>
      </c>
      <c r="G20" s="55"/>
      <c r="I20" s="51"/>
      <c r="J20" s="52"/>
      <c r="K20" s="53" t="s">
        <v>49</v>
      </c>
      <c r="L20" s="101" t="s">
        <v>49</v>
      </c>
      <c r="M20" s="54">
        <f t="shared" si="1"/>
        <v>0</v>
      </c>
      <c r="N20" s="55"/>
      <c r="P20" s="51"/>
      <c r="Q20" s="52"/>
      <c r="R20" s="53" t="s">
        <v>49</v>
      </c>
      <c r="S20" s="101" t="s">
        <v>49</v>
      </c>
      <c r="T20" s="54">
        <f t="shared" si="2"/>
        <v>0</v>
      </c>
      <c r="U20" s="55"/>
      <c r="W20" s="51"/>
      <c r="X20" s="52"/>
      <c r="Y20" s="53" t="s">
        <v>49</v>
      </c>
      <c r="Z20" s="101" t="s">
        <v>49</v>
      </c>
      <c r="AA20" s="54">
        <f t="shared" si="3"/>
        <v>0</v>
      </c>
      <c r="AB20" s="55"/>
      <c r="AD20" s="51"/>
      <c r="AE20" s="52"/>
      <c r="AF20" s="53" t="s">
        <v>49</v>
      </c>
      <c r="AG20" s="101" t="s">
        <v>49</v>
      </c>
      <c r="AH20" s="54">
        <f t="shared" si="4"/>
        <v>0</v>
      </c>
      <c r="AI20" s="55"/>
      <c r="AK20" s="51"/>
      <c r="AL20" s="52"/>
      <c r="AM20" s="53" t="s">
        <v>49</v>
      </c>
      <c r="AN20" s="54" t="s">
        <v>49</v>
      </c>
      <c r="AO20" s="54">
        <f t="shared" si="5"/>
        <v>0</v>
      </c>
      <c r="AP20" s="55"/>
    </row>
    <row r="21" spans="2:42">
      <c r="B21" s="51"/>
      <c r="C21" s="52"/>
      <c r="D21" s="53" t="s">
        <v>49</v>
      </c>
      <c r="E21" s="54" t="s">
        <v>49</v>
      </c>
      <c r="F21" s="54">
        <f t="shared" si="0"/>
        <v>0</v>
      </c>
      <c r="G21" s="55"/>
      <c r="I21" s="51"/>
      <c r="J21" s="52"/>
      <c r="K21" s="53" t="s">
        <v>49</v>
      </c>
      <c r="L21" s="101" t="s">
        <v>49</v>
      </c>
      <c r="M21" s="54">
        <f t="shared" si="1"/>
        <v>0</v>
      </c>
      <c r="N21" s="55"/>
      <c r="P21" s="51"/>
      <c r="Q21" s="52"/>
      <c r="R21" s="53" t="s">
        <v>49</v>
      </c>
      <c r="S21" s="101" t="s">
        <v>49</v>
      </c>
      <c r="T21" s="54">
        <f t="shared" si="2"/>
        <v>0</v>
      </c>
      <c r="U21" s="55"/>
      <c r="W21" s="51"/>
      <c r="X21" s="52"/>
      <c r="Y21" s="53" t="s">
        <v>49</v>
      </c>
      <c r="Z21" s="101" t="s">
        <v>49</v>
      </c>
      <c r="AA21" s="54">
        <f t="shared" si="3"/>
        <v>0</v>
      </c>
      <c r="AB21" s="55"/>
      <c r="AD21" s="51"/>
      <c r="AE21" s="52"/>
      <c r="AF21" s="53" t="s">
        <v>49</v>
      </c>
      <c r="AG21" s="101" t="s">
        <v>49</v>
      </c>
      <c r="AH21" s="54">
        <f t="shared" si="4"/>
        <v>0</v>
      </c>
      <c r="AI21" s="55"/>
      <c r="AK21" s="51"/>
      <c r="AL21" s="52"/>
      <c r="AM21" s="53" t="s">
        <v>49</v>
      </c>
      <c r="AN21" s="54" t="s">
        <v>49</v>
      </c>
      <c r="AO21" s="54">
        <f t="shared" si="5"/>
        <v>0</v>
      </c>
      <c r="AP21" s="55"/>
    </row>
    <row r="22" spans="2:42">
      <c r="B22" s="51"/>
      <c r="C22" s="52"/>
      <c r="D22" s="53" t="s">
        <v>49</v>
      </c>
      <c r="E22" s="54" t="s">
        <v>49</v>
      </c>
      <c r="F22" s="54">
        <f t="shared" si="0"/>
        <v>0</v>
      </c>
      <c r="G22" s="55"/>
      <c r="I22" s="51"/>
      <c r="J22" s="52"/>
      <c r="K22" s="53" t="s">
        <v>49</v>
      </c>
      <c r="L22" s="101" t="s">
        <v>49</v>
      </c>
      <c r="M22" s="54">
        <f t="shared" si="1"/>
        <v>0</v>
      </c>
      <c r="N22" s="55"/>
      <c r="P22" s="51"/>
      <c r="Q22" s="52"/>
      <c r="R22" s="53" t="s">
        <v>49</v>
      </c>
      <c r="S22" s="101" t="s">
        <v>49</v>
      </c>
      <c r="T22" s="54">
        <f t="shared" si="2"/>
        <v>0</v>
      </c>
      <c r="U22" s="55"/>
      <c r="W22" s="51"/>
      <c r="X22" s="52"/>
      <c r="Y22" s="53" t="s">
        <v>49</v>
      </c>
      <c r="Z22" s="101" t="s">
        <v>49</v>
      </c>
      <c r="AA22" s="54">
        <f t="shared" si="3"/>
        <v>0</v>
      </c>
      <c r="AB22" s="55"/>
      <c r="AD22" s="51"/>
      <c r="AE22" s="52"/>
      <c r="AF22" s="53" t="s">
        <v>49</v>
      </c>
      <c r="AG22" s="101" t="s">
        <v>49</v>
      </c>
      <c r="AH22" s="54">
        <f t="shared" si="4"/>
        <v>0</v>
      </c>
      <c r="AI22" s="55"/>
      <c r="AK22" s="51"/>
      <c r="AL22" s="52"/>
      <c r="AM22" s="53" t="s">
        <v>49</v>
      </c>
      <c r="AN22" s="54" t="s">
        <v>49</v>
      </c>
      <c r="AO22" s="54">
        <f t="shared" si="5"/>
        <v>0</v>
      </c>
      <c r="AP22" s="55"/>
    </row>
    <row r="23" spans="2:42">
      <c r="B23" s="51"/>
      <c r="C23" s="52"/>
      <c r="D23" s="53" t="s">
        <v>49</v>
      </c>
      <c r="E23" s="54" t="s">
        <v>49</v>
      </c>
      <c r="F23" s="54">
        <f t="shared" si="0"/>
        <v>0</v>
      </c>
      <c r="G23" s="55"/>
      <c r="I23" s="51"/>
      <c r="J23" s="52"/>
      <c r="K23" s="53" t="s">
        <v>49</v>
      </c>
      <c r="L23" s="101" t="s">
        <v>49</v>
      </c>
      <c r="M23" s="54">
        <f t="shared" si="1"/>
        <v>0</v>
      </c>
      <c r="N23" s="55"/>
      <c r="P23" s="51"/>
      <c r="Q23" s="52"/>
      <c r="R23" s="53" t="s">
        <v>49</v>
      </c>
      <c r="S23" s="101" t="s">
        <v>49</v>
      </c>
      <c r="T23" s="54">
        <f t="shared" si="2"/>
        <v>0</v>
      </c>
      <c r="U23" s="55"/>
      <c r="W23" s="51"/>
      <c r="X23" s="52"/>
      <c r="Y23" s="53" t="s">
        <v>49</v>
      </c>
      <c r="Z23" s="101" t="s">
        <v>49</v>
      </c>
      <c r="AA23" s="54">
        <f t="shared" si="3"/>
        <v>0</v>
      </c>
      <c r="AB23" s="55"/>
      <c r="AD23" s="51"/>
      <c r="AE23" s="52"/>
      <c r="AF23" s="53" t="s">
        <v>49</v>
      </c>
      <c r="AG23" s="101" t="s">
        <v>49</v>
      </c>
      <c r="AH23" s="54">
        <f t="shared" si="4"/>
        <v>0</v>
      </c>
      <c r="AI23" s="55"/>
      <c r="AK23" s="51"/>
      <c r="AL23" s="52"/>
      <c r="AM23" s="53" t="s">
        <v>49</v>
      </c>
      <c r="AN23" s="54" t="s">
        <v>49</v>
      </c>
      <c r="AO23" s="54">
        <f t="shared" si="5"/>
        <v>0</v>
      </c>
      <c r="AP23" s="55"/>
    </row>
    <row r="24" spans="2:42">
      <c r="B24" s="51"/>
      <c r="C24" s="52"/>
      <c r="D24" s="53" t="s">
        <v>49</v>
      </c>
      <c r="E24" s="54" t="s">
        <v>49</v>
      </c>
      <c r="F24" s="54">
        <f t="shared" si="0"/>
        <v>0</v>
      </c>
      <c r="G24" s="55"/>
      <c r="I24" s="51"/>
      <c r="J24" s="52"/>
      <c r="K24" s="53" t="s">
        <v>49</v>
      </c>
      <c r="L24" s="101" t="s">
        <v>49</v>
      </c>
      <c r="M24" s="54">
        <f t="shared" si="1"/>
        <v>0</v>
      </c>
      <c r="N24" s="55"/>
      <c r="P24" s="51"/>
      <c r="Q24" s="52"/>
      <c r="R24" s="53" t="s">
        <v>49</v>
      </c>
      <c r="S24" s="101" t="s">
        <v>49</v>
      </c>
      <c r="T24" s="54">
        <f t="shared" si="2"/>
        <v>0</v>
      </c>
      <c r="U24" s="55"/>
      <c r="W24" s="51"/>
      <c r="X24" s="52"/>
      <c r="Y24" s="53" t="s">
        <v>49</v>
      </c>
      <c r="Z24" s="101" t="s">
        <v>49</v>
      </c>
      <c r="AA24" s="54">
        <f t="shared" si="3"/>
        <v>0</v>
      </c>
      <c r="AB24" s="55"/>
      <c r="AD24" s="51"/>
      <c r="AE24" s="52"/>
      <c r="AF24" s="53" t="s">
        <v>49</v>
      </c>
      <c r="AG24" s="101" t="s">
        <v>49</v>
      </c>
      <c r="AH24" s="54">
        <f t="shared" si="4"/>
        <v>0</v>
      </c>
      <c r="AI24" s="55"/>
      <c r="AK24" s="51"/>
      <c r="AL24" s="52"/>
      <c r="AM24" s="53" t="s">
        <v>49</v>
      </c>
      <c r="AN24" s="54" t="s">
        <v>49</v>
      </c>
      <c r="AO24" s="54">
        <f t="shared" si="5"/>
        <v>0</v>
      </c>
      <c r="AP24" s="55"/>
    </row>
    <row r="25" spans="2:42">
      <c r="B25" s="51"/>
      <c r="C25" s="52"/>
      <c r="D25" s="53" t="s">
        <v>49</v>
      </c>
      <c r="E25" s="54" t="s">
        <v>49</v>
      </c>
      <c r="F25" s="54">
        <f t="shared" si="0"/>
        <v>0</v>
      </c>
      <c r="G25" s="55"/>
      <c r="I25" s="51"/>
      <c r="J25" s="52"/>
      <c r="K25" s="53" t="s">
        <v>49</v>
      </c>
      <c r="L25" s="101" t="s">
        <v>49</v>
      </c>
      <c r="M25" s="54">
        <f t="shared" si="1"/>
        <v>0</v>
      </c>
      <c r="N25" s="55"/>
      <c r="P25" s="51"/>
      <c r="Q25" s="52"/>
      <c r="R25" s="53" t="s">
        <v>49</v>
      </c>
      <c r="S25" s="101" t="s">
        <v>49</v>
      </c>
      <c r="T25" s="54">
        <f t="shared" si="2"/>
        <v>0</v>
      </c>
      <c r="U25" s="55"/>
      <c r="W25" s="51"/>
      <c r="X25" s="52"/>
      <c r="Y25" s="53" t="s">
        <v>49</v>
      </c>
      <c r="Z25" s="101" t="s">
        <v>49</v>
      </c>
      <c r="AA25" s="54">
        <f t="shared" si="3"/>
        <v>0</v>
      </c>
      <c r="AB25" s="55"/>
      <c r="AD25" s="51"/>
      <c r="AE25" s="52"/>
      <c r="AF25" s="53" t="s">
        <v>49</v>
      </c>
      <c r="AG25" s="101" t="s">
        <v>49</v>
      </c>
      <c r="AH25" s="54">
        <f t="shared" si="4"/>
        <v>0</v>
      </c>
      <c r="AI25" s="55"/>
      <c r="AK25" s="51"/>
      <c r="AL25" s="52"/>
      <c r="AM25" s="53" t="s">
        <v>49</v>
      </c>
      <c r="AN25" s="54" t="s">
        <v>49</v>
      </c>
      <c r="AO25" s="54">
        <f t="shared" si="5"/>
        <v>0</v>
      </c>
      <c r="AP25" s="55"/>
    </row>
    <row r="26" spans="2:42">
      <c r="B26" s="51"/>
      <c r="C26" s="52"/>
      <c r="D26" s="53" t="s">
        <v>49</v>
      </c>
      <c r="E26" s="54" t="s">
        <v>49</v>
      </c>
      <c r="F26" s="54">
        <f t="shared" si="0"/>
        <v>0</v>
      </c>
      <c r="G26" s="55"/>
      <c r="I26" s="51"/>
      <c r="J26" s="52"/>
      <c r="K26" s="53" t="s">
        <v>49</v>
      </c>
      <c r="L26" s="101" t="s">
        <v>49</v>
      </c>
      <c r="M26" s="54">
        <f t="shared" si="1"/>
        <v>0</v>
      </c>
      <c r="N26" s="55"/>
      <c r="P26" s="51"/>
      <c r="Q26" s="52"/>
      <c r="R26" s="53" t="s">
        <v>49</v>
      </c>
      <c r="S26" s="101" t="s">
        <v>49</v>
      </c>
      <c r="T26" s="54">
        <f t="shared" si="2"/>
        <v>0</v>
      </c>
      <c r="U26" s="55"/>
      <c r="W26" s="51"/>
      <c r="X26" s="52"/>
      <c r="Y26" s="53" t="s">
        <v>49</v>
      </c>
      <c r="Z26" s="101" t="s">
        <v>49</v>
      </c>
      <c r="AA26" s="54">
        <f t="shared" si="3"/>
        <v>0</v>
      </c>
      <c r="AB26" s="55"/>
      <c r="AD26" s="51"/>
      <c r="AE26" s="52"/>
      <c r="AF26" s="53" t="s">
        <v>49</v>
      </c>
      <c r="AG26" s="101" t="s">
        <v>49</v>
      </c>
      <c r="AH26" s="54">
        <f t="shared" si="4"/>
        <v>0</v>
      </c>
      <c r="AI26" s="55"/>
      <c r="AK26" s="51"/>
      <c r="AL26" s="52"/>
      <c r="AM26" s="53" t="s">
        <v>49</v>
      </c>
      <c r="AN26" s="54" t="s">
        <v>49</v>
      </c>
      <c r="AO26" s="54">
        <f t="shared" si="5"/>
        <v>0</v>
      </c>
      <c r="AP26" s="55"/>
    </row>
    <row r="27" spans="2:42">
      <c r="B27" s="51"/>
      <c r="C27" s="52"/>
      <c r="D27" s="53" t="s">
        <v>49</v>
      </c>
      <c r="E27" s="54" t="s">
        <v>49</v>
      </c>
      <c r="F27" s="54">
        <f t="shared" si="0"/>
        <v>0</v>
      </c>
      <c r="G27" s="55"/>
      <c r="I27" s="51"/>
      <c r="J27" s="52"/>
      <c r="K27" s="53" t="s">
        <v>49</v>
      </c>
      <c r="L27" s="101" t="s">
        <v>49</v>
      </c>
      <c r="M27" s="54">
        <f t="shared" si="1"/>
        <v>0</v>
      </c>
      <c r="N27" s="55"/>
      <c r="P27" s="51"/>
      <c r="Q27" s="52"/>
      <c r="R27" s="53" t="s">
        <v>49</v>
      </c>
      <c r="S27" s="101" t="s">
        <v>49</v>
      </c>
      <c r="T27" s="54">
        <f t="shared" si="2"/>
        <v>0</v>
      </c>
      <c r="U27" s="55"/>
      <c r="W27" s="51"/>
      <c r="X27" s="52"/>
      <c r="Y27" s="53" t="s">
        <v>49</v>
      </c>
      <c r="Z27" s="101" t="s">
        <v>49</v>
      </c>
      <c r="AA27" s="54">
        <f t="shared" si="3"/>
        <v>0</v>
      </c>
      <c r="AB27" s="55"/>
      <c r="AD27" s="51"/>
      <c r="AE27" s="52"/>
      <c r="AF27" s="53" t="s">
        <v>49</v>
      </c>
      <c r="AG27" s="101" t="s">
        <v>49</v>
      </c>
      <c r="AH27" s="54">
        <f t="shared" si="4"/>
        <v>0</v>
      </c>
      <c r="AI27" s="55"/>
      <c r="AK27" s="51"/>
      <c r="AL27" s="52"/>
      <c r="AM27" s="53" t="s">
        <v>49</v>
      </c>
      <c r="AN27" s="54" t="s">
        <v>49</v>
      </c>
      <c r="AO27" s="54">
        <f t="shared" si="5"/>
        <v>0</v>
      </c>
      <c r="AP27" s="55"/>
    </row>
    <row r="28" spans="2:42">
      <c r="B28" s="51"/>
      <c r="C28" s="52"/>
      <c r="D28" s="53" t="s">
        <v>49</v>
      </c>
      <c r="E28" s="54" t="s">
        <v>49</v>
      </c>
      <c r="F28" s="54">
        <f t="shared" si="0"/>
        <v>0</v>
      </c>
      <c r="G28" s="55"/>
      <c r="I28" s="51"/>
      <c r="J28" s="52"/>
      <c r="K28" s="53" t="s">
        <v>49</v>
      </c>
      <c r="L28" s="101" t="s">
        <v>49</v>
      </c>
      <c r="M28" s="54">
        <f t="shared" si="1"/>
        <v>0</v>
      </c>
      <c r="N28" s="55"/>
      <c r="P28" s="51"/>
      <c r="Q28" s="52"/>
      <c r="R28" s="53" t="s">
        <v>49</v>
      </c>
      <c r="S28" s="101" t="s">
        <v>49</v>
      </c>
      <c r="T28" s="54">
        <f t="shared" si="2"/>
        <v>0</v>
      </c>
      <c r="U28" s="55"/>
      <c r="W28" s="51"/>
      <c r="X28" s="52"/>
      <c r="Y28" s="53" t="s">
        <v>49</v>
      </c>
      <c r="Z28" s="101" t="s">
        <v>49</v>
      </c>
      <c r="AA28" s="54">
        <f t="shared" si="3"/>
        <v>0</v>
      </c>
      <c r="AB28" s="55"/>
      <c r="AD28" s="51"/>
      <c r="AE28" s="52"/>
      <c r="AF28" s="53" t="s">
        <v>49</v>
      </c>
      <c r="AG28" s="101" t="s">
        <v>49</v>
      </c>
      <c r="AH28" s="54">
        <f t="shared" si="4"/>
        <v>0</v>
      </c>
      <c r="AI28" s="55"/>
      <c r="AK28" s="51"/>
      <c r="AL28" s="52"/>
      <c r="AM28" s="53" t="s">
        <v>49</v>
      </c>
      <c r="AN28" s="54" t="s">
        <v>49</v>
      </c>
      <c r="AO28" s="54">
        <f t="shared" si="5"/>
        <v>0</v>
      </c>
      <c r="AP28" s="55"/>
    </row>
    <row r="29" spans="2:42">
      <c r="B29" s="51"/>
      <c r="C29" s="52"/>
      <c r="D29" s="53" t="s">
        <v>49</v>
      </c>
      <c r="E29" s="54" t="s">
        <v>49</v>
      </c>
      <c r="F29" s="54">
        <f t="shared" si="0"/>
        <v>0</v>
      </c>
      <c r="G29" s="55"/>
      <c r="I29" s="51"/>
      <c r="J29" s="52"/>
      <c r="K29" s="53" t="s">
        <v>49</v>
      </c>
      <c r="L29" s="101" t="s">
        <v>49</v>
      </c>
      <c r="M29" s="54">
        <f t="shared" si="1"/>
        <v>0</v>
      </c>
      <c r="N29" s="55"/>
      <c r="P29" s="51"/>
      <c r="Q29" s="52"/>
      <c r="R29" s="53" t="s">
        <v>49</v>
      </c>
      <c r="S29" s="101" t="s">
        <v>49</v>
      </c>
      <c r="T29" s="54">
        <f t="shared" si="2"/>
        <v>0</v>
      </c>
      <c r="U29" s="55"/>
      <c r="W29" s="51"/>
      <c r="X29" s="52"/>
      <c r="Y29" s="53" t="s">
        <v>49</v>
      </c>
      <c r="Z29" s="101" t="s">
        <v>49</v>
      </c>
      <c r="AA29" s="54">
        <f t="shared" si="3"/>
        <v>0</v>
      </c>
      <c r="AB29" s="55"/>
      <c r="AD29" s="51"/>
      <c r="AE29" s="52"/>
      <c r="AF29" s="53" t="s">
        <v>49</v>
      </c>
      <c r="AG29" s="101" t="s">
        <v>49</v>
      </c>
      <c r="AH29" s="54">
        <f t="shared" si="4"/>
        <v>0</v>
      </c>
      <c r="AI29" s="55"/>
      <c r="AK29" s="51"/>
      <c r="AL29" s="52"/>
      <c r="AM29" s="53" t="s">
        <v>49</v>
      </c>
      <c r="AN29" s="54" t="s">
        <v>49</v>
      </c>
      <c r="AO29" s="54">
        <f t="shared" si="5"/>
        <v>0</v>
      </c>
      <c r="AP29" s="55"/>
    </row>
    <row r="30" spans="2:42">
      <c r="B30" s="51"/>
      <c r="C30" s="52"/>
      <c r="D30" s="53" t="s">
        <v>49</v>
      </c>
      <c r="E30" s="54" t="s">
        <v>49</v>
      </c>
      <c r="F30" s="54">
        <f t="shared" si="0"/>
        <v>0</v>
      </c>
      <c r="G30" s="55"/>
      <c r="I30" s="51"/>
      <c r="J30" s="52"/>
      <c r="K30" s="53" t="s">
        <v>49</v>
      </c>
      <c r="L30" s="101" t="s">
        <v>49</v>
      </c>
      <c r="M30" s="54">
        <f t="shared" si="1"/>
        <v>0</v>
      </c>
      <c r="N30" s="55"/>
      <c r="P30" s="51"/>
      <c r="Q30" s="52"/>
      <c r="R30" s="53" t="s">
        <v>49</v>
      </c>
      <c r="S30" s="101" t="s">
        <v>49</v>
      </c>
      <c r="T30" s="54">
        <f t="shared" si="2"/>
        <v>0</v>
      </c>
      <c r="U30" s="55"/>
      <c r="W30" s="51"/>
      <c r="X30" s="52"/>
      <c r="Y30" s="53" t="s">
        <v>49</v>
      </c>
      <c r="Z30" s="101" t="s">
        <v>49</v>
      </c>
      <c r="AA30" s="54">
        <f t="shared" si="3"/>
        <v>0</v>
      </c>
      <c r="AB30" s="55"/>
      <c r="AD30" s="51"/>
      <c r="AE30" s="52"/>
      <c r="AF30" s="53" t="s">
        <v>49</v>
      </c>
      <c r="AG30" s="101" t="s">
        <v>49</v>
      </c>
      <c r="AH30" s="54">
        <f t="shared" si="4"/>
        <v>0</v>
      </c>
      <c r="AI30" s="55"/>
      <c r="AK30" s="51"/>
      <c r="AL30" s="52"/>
      <c r="AM30" s="53" t="s">
        <v>49</v>
      </c>
      <c r="AN30" s="54" t="s">
        <v>49</v>
      </c>
      <c r="AO30" s="54">
        <f t="shared" si="5"/>
        <v>0</v>
      </c>
      <c r="AP30" s="55"/>
    </row>
    <row r="31" spans="2:42">
      <c r="B31" s="51"/>
      <c r="C31" s="52"/>
      <c r="D31" s="53" t="s">
        <v>49</v>
      </c>
      <c r="E31" s="54" t="s">
        <v>49</v>
      </c>
      <c r="F31" s="54">
        <f t="shared" si="0"/>
        <v>0</v>
      </c>
      <c r="G31" s="55"/>
      <c r="I31" s="51"/>
      <c r="J31" s="52"/>
      <c r="K31" s="53" t="s">
        <v>49</v>
      </c>
      <c r="L31" s="101" t="s">
        <v>49</v>
      </c>
      <c r="M31" s="54">
        <f t="shared" si="1"/>
        <v>0</v>
      </c>
      <c r="N31" s="55"/>
      <c r="P31" s="51"/>
      <c r="Q31" s="52"/>
      <c r="R31" s="53" t="s">
        <v>49</v>
      </c>
      <c r="S31" s="101" t="s">
        <v>49</v>
      </c>
      <c r="T31" s="54">
        <f t="shared" si="2"/>
        <v>0</v>
      </c>
      <c r="U31" s="55"/>
      <c r="W31" s="51"/>
      <c r="X31" s="52"/>
      <c r="Y31" s="53" t="s">
        <v>49</v>
      </c>
      <c r="Z31" s="101" t="s">
        <v>49</v>
      </c>
      <c r="AA31" s="54">
        <f t="shared" si="3"/>
        <v>0</v>
      </c>
      <c r="AB31" s="55"/>
      <c r="AD31" s="51"/>
      <c r="AE31" s="52"/>
      <c r="AF31" s="53" t="s">
        <v>49</v>
      </c>
      <c r="AG31" s="101" t="s">
        <v>49</v>
      </c>
      <c r="AH31" s="54">
        <f t="shared" si="4"/>
        <v>0</v>
      </c>
      <c r="AI31" s="55"/>
      <c r="AK31" s="51"/>
      <c r="AL31" s="52"/>
      <c r="AM31" s="53" t="s">
        <v>49</v>
      </c>
      <c r="AN31" s="54" t="s">
        <v>49</v>
      </c>
      <c r="AO31" s="54">
        <f t="shared" si="5"/>
        <v>0</v>
      </c>
      <c r="AP31" s="55"/>
    </row>
    <row r="32" spans="2:42">
      <c r="B32" s="51"/>
      <c r="C32" s="52"/>
      <c r="D32" s="53" t="s">
        <v>49</v>
      </c>
      <c r="E32" s="54" t="s">
        <v>49</v>
      </c>
      <c r="F32" s="54">
        <f t="shared" si="0"/>
        <v>0</v>
      </c>
      <c r="G32" s="55"/>
      <c r="I32" s="51"/>
      <c r="J32" s="52"/>
      <c r="K32" s="53" t="s">
        <v>49</v>
      </c>
      <c r="L32" s="101" t="s">
        <v>49</v>
      </c>
      <c r="M32" s="54">
        <f t="shared" si="1"/>
        <v>0</v>
      </c>
      <c r="N32" s="55"/>
      <c r="P32" s="51"/>
      <c r="Q32" s="52"/>
      <c r="R32" s="53" t="s">
        <v>49</v>
      </c>
      <c r="S32" s="101" t="s">
        <v>49</v>
      </c>
      <c r="T32" s="54">
        <f t="shared" si="2"/>
        <v>0</v>
      </c>
      <c r="U32" s="55"/>
      <c r="W32" s="51"/>
      <c r="X32" s="52"/>
      <c r="Y32" s="53" t="s">
        <v>49</v>
      </c>
      <c r="Z32" s="101" t="s">
        <v>49</v>
      </c>
      <c r="AA32" s="54">
        <f t="shared" si="3"/>
        <v>0</v>
      </c>
      <c r="AB32" s="55"/>
      <c r="AD32" s="51"/>
      <c r="AE32" s="52"/>
      <c r="AF32" s="53" t="s">
        <v>49</v>
      </c>
      <c r="AG32" s="101" t="s">
        <v>49</v>
      </c>
      <c r="AH32" s="54">
        <f t="shared" si="4"/>
        <v>0</v>
      </c>
      <c r="AI32" s="55"/>
      <c r="AK32" s="51"/>
      <c r="AL32" s="52"/>
      <c r="AM32" s="53" t="s">
        <v>49</v>
      </c>
      <c r="AN32" s="54" t="s">
        <v>49</v>
      </c>
      <c r="AO32" s="54">
        <f t="shared" si="5"/>
        <v>0</v>
      </c>
      <c r="AP32" s="55"/>
    </row>
    <row r="33" spans="2:42">
      <c r="B33" s="51"/>
      <c r="C33" s="52"/>
      <c r="D33" s="53" t="s">
        <v>49</v>
      </c>
      <c r="E33" s="54" t="s">
        <v>49</v>
      </c>
      <c r="F33" s="54">
        <f t="shared" si="0"/>
        <v>0</v>
      </c>
      <c r="G33" s="55"/>
      <c r="I33" s="51"/>
      <c r="J33" s="52"/>
      <c r="K33" s="53" t="s">
        <v>49</v>
      </c>
      <c r="L33" s="101" t="s">
        <v>49</v>
      </c>
      <c r="M33" s="54">
        <f t="shared" si="1"/>
        <v>0</v>
      </c>
      <c r="N33" s="55"/>
      <c r="P33" s="51"/>
      <c r="Q33" s="52"/>
      <c r="R33" s="53" t="s">
        <v>49</v>
      </c>
      <c r="S33" s="101" t="s">
        <v>49</v>
      </c>
      <c r="T33" s="54">
        <f t="shared" si="2"/>
        <v>0</v>
      </c>
      <c r="U33" s="55"/>
      <c r="W33" s="51"/>
      <c r="X33" s="52"/>
      <c r="Y33" s="53" t="s">
        <v>49</v>
      </c>
      <c r="Z33" s="101" t="s">
        <v>49</v>
      </c>
      <c r="AA33" s="54">
        <f t="shared" si="3"/>
        <v>0</v>
      </c>
      <c r="AB33" s="55"/>
      <c r="AD33" s="51"/>
      <c r="AE33" s="52"/>
      <c r="AF33" s="53" t="s">
        <v>49</v>
      </c>
      <c r="AG33" s="101" t="s">
        <v>49</v>
      </c>
      <c r="AH33" s="54">
        <f t="shared" si="4"/>
        <v>0</v>
      </c>
      <c r="AI33" s="55"/>
      <c r="AK33" s="51"/>
      <c r="AL33" s="52"/>
      <c r="AM33" s="53" t="s">
        <v>49</v>
      </c>
      <c r="AN33" s="54" t="s">
        <v>49</v>
      </c>
      <c r="AO33" s="54">
        <f t="shared" si="5"/>
        <v>0</v>
      </c>
      <c r="AP33" s="55"/>
    </row>
    <row r="34" spans="2:42">
      <c r="B34" s="51"/>
      <c r="C34" s="52"/>
      <c r="D34" s="53" t="s">
        <v>49</v>
      </c>
      <c r="E34" s="54" t="s">
        <v>49</v>
      </c>
      <c r="F34" s="54">
        <f t="shared" si="0"/>
        <v>0</v>
      </c>
      <c r="G34" s="55"/>
      <c r="I34" s="51"/>
      <c r="J34" s="52"/>
      <c r="K34" s="53" t="s">
        <v>49</v>
      </c>
      <c r="L34" s="101" t="s">
        <v>49</v>
      </c>
      <c r="M34" s="54">
        <f t="shared" si="1"/>
        <v>0</v>
      </c>
      <c r="N34" s="55"/>
      <c r="P34" s="51"/>
      <c r="Q34" s="52"/>
      <c r="R34" s="53" t="s">
        <v>49</v>
      </c>
      <c r="S34" s="101" t="s">
        <v>49</v>
      </c>
      <c r="T34" s="54">
        <f t="shared" si="2"/>
        <v>0</v>
      </c>
      <c r="U34" s="55"/>
      <c r="W34" s="51"/>
      <c r="X34" s="52"/>
      <c r="Y34" s="53" t="s">
        <v>49</v>
      </c>
      <c r="Z34" s="101" t="s">
        <v>49</v>
      </c>
      <c r="AA34" s="54">
        <f t="shared" si="3"/>
        <v>0</v>
      </c>
      <c r="AB34" s="55"/>
      <c r="AD34" s="51"/>
      <c r="AE34" s="52"/>
      <c r="AF34" s="53" t="s">
        <v>49</v>
      </c>
      <c r="AG34" s="101" t="s">
        <v>49</v>
      </c>
      <c r="AH34" s="54">
        <f t="shared" si="4"/>
        <v>0</v>
      </c>
      <c r="AI34" s="55"/>
      <c r="AK34" s="51"/>
      <c r="AL34" s="52"/>
      <c r="AM34" s="53" t="s">
        <v>49</v>
      </c>
      <c r="AN34" s="54" t="s">
        <v>49</v>
      </c>
      <c r="AO34" s="54">
        <f t="shared" si="5"/>
        <v>0</v>
      </c>
      <c r="AP34" s="55"/>
    </row>
    <row r="35" spans="2:42">
      <c r="B35" s="51"/>
      <c r="C35" s="52"/>
      <c r="D35" s="53" t="s">
        <v>49</v>
      </c>
      <c r="E35" s="54" t="s">
        <v>49</v>
      </c>
      <c r="F35" s="54">
        <f t="shared" si="0"/>
        <v>0</v>
      </c>
      <c r="G35" s="55"/>
      <c r="I35" s="51"/>
      <c r="J35" s="52"/>
      <c r="K35" s="53" t="s">
        <v>49</v>
      </c>
      <c r="L35" s="101" t="s">
        <v>49</v>
      </c>
      <c r="M35" s="54">
        <f t="shared" si="1"/>
        <v>0</v>
      </c>
      <c r="N35" s="55"/>
      <c r="P35" s="51"/>
      <c r="Q35" s="52"/>
      <c r="R35" s="53" t="s">
        <v>49</v>
      </c>
      <c r="S35" s="101" t="s">
        <v>49</v>
      </c>
      <c r="T35" s="54">
        <f t="shared" si="2"/>
        <v>0</v>
      </c>
      <c r="U35" s="55"/>
      <c r="W35" s="51"/>
      <c r="X35" s="52"/>
      <c r="Y35" s="53" t="s">
        <v>49</v>
      </c>
      <c r="Z35" s="101" t="s">
        <v>49</v>
      </c>
      <c r="AA35" s="54">
        <f t="shared" si="3"/>
        <v>0</v>
      </c>
      <c r="AB35" s="55"/>
      <c r="AD35" s="51"/>
      <c r="AE35" s="52"/>
      <c r="AF35" s="53" t="s">
        <v>49</v>
      </c>
      <c r="AG35" s="101" t="s">
        <v>49</v>
      </c>
      <c r="AH35" s="54">
        <f t="shared" si="4"/>
        <v>0</v>
      </c>
      <c r="AI35" s="55"/>
      <c r="AK35" s="51"/>
      <c r="AL35" s="52"/>
      <c r="AM35" s="53" t="s">
        <v>49</v>
      </c>
      <c r="AN35" s="54" t="s">
        <v>49</v>
      </c>
      <c r="AO35" s="54">
        <f t="shared" si="5"/>
        <v>0</v>
      </c>
      <c r="AP35" s="55"/>
    </row>
    <row r="36" spans="2:42">
      <c r="B36" s="51"/>
      <c r="C36" s="52"/>
      <c r="D36" s="53" t="s">
        <v>49</v>
      </c>
      <c r="E36" s="54" t="s">
        <v>49</v>
      </c>
      <c r="F36" s="54">
        <f t="shared" si="0"/>
        <v>0</v>
      </c>
      <c r="G36" s="55"/>
      <c r="I36" s="51"/>
      <c r="J36" s="52"/>
      <c r="K36" s="53" t="s">
        <v>49</v>
      </c>
      <c r="L36" s="101" t="s">
        <v>49</v>
      </c>
      <c r="M36" s="54">
        <f t="shared" si="1"/>
        <v>0</v>
      </c>
      <c r="N36" s="55"/>
      <c r="P36" s="51"/>
      <c r="Q36" s="52"/>
      <c r="R36" s="53" t="s">
        <v>49</v>
      </c>
      <c r="S36" s="101" t="s">
        <v>49</v>
      </c>
      <c r="T36" s="54">
        <f t="shared" si="2"/>
        <v>0</v>
      </c>
      <c r="U36" s="55"/>
      <c r="W36" s="51"/>
      <c r="X36" s="52"/>
      <c r="Y36" s="53" t="s">
        <v>49</v>
      </c>
      <c r="Z36" s="101" t="s">
        <v>49</v>
      </c>
      <c r="AA36" s="54">
        <f t="shared" si="3"/>
        <v>0</v>
      </c>
      <c r="AB36" s="55"/>
      <c r="AD36" s="51"/>
      <c r="AE36" s="52"/>
      <c r="AF36" s="53" t="s">
        <v>49</v>
      </c>
      <c r="AG36" s="101" t="s">
        <v>49</v>
      </c>
      <c r="AH36" s="54">
        <f t="shared" si="4"/>
        <v>0</v>
      </c>
      <c r="AI36" s="55"/>
      <c r="AK36" s="51"/>
      <c r="AL36" s="52"/>
      <c r="AM36" s="53" t="s">
        <v>49</v>
      </c>
      <c r="AN36" s="54" t="s">
        <v>49</v>
      </c>
      <c r="AO36" s="54">
        <f t="shared" si="5"/>
        <v>0</v>
      </c>
      <c r="AP36" s="55"/>
    </row>
    <row r="37" spans="2:42">
      <c r="B37" s="51"/>
      <c r="C37" s="52"/>
      <c r="D37" s="53" t="s">
        <v>49</v>
      </c>
      <c r="E37" s="54" t="s">
        <v>49</v>
      </c>
      <c r="F37" s="54">
        <f t="shared" si="0"/>
        <v>0</v>
      </c>
      <c r="G37" s="55"/>
      <c r="I37" s="51"/>
      <c r="J37" s="52"/>
      <c r="K37" s="53" t="s">
        <v>49</v>
      </c>
      <c r="L37" s="101" t="s">
        <v>49</v>
      </c>
      <c r="M37" s="54">
        <f t="shared" si="1"/>
        <v>0</v>
      </c>
      <c r="N37" s="55"/>
      <c r="P37" s="51"/>
      <c r="Q37" s="52"/>
      <c r="R37" s="53" t="s">
        <v>49</v>
      </c>
      <c r="S37" s="101" t="s">
        <v>49</v>
      </c>
      <c r="T37" s="54">
        <f t="shared" si="2"/>
        <v>0</v>
      </c>
      <c r="U37" s="55"/>
      <c r="W37" s="51"/>
      <c r="X37" s="52"/>
      <c r="Y37" s="53" t="s">
        <v>49</v>
      </c>
      <c r="Z37" s="101" t="s">
        <v>49</v>
      </c>
      <c r="AA37" s="54">
        <f t="shared" si="3"/>
        <v>0</v>
      </c>
      <c r="AB37" s="55"/>
      <c r="AD37" s="51"/>
      <c r="AE37" s="52"/>
      <c r="AF37" s="53" t="s">
        <v>49</v>
      </c>
      <c r="AG37" s="101" t="s">
        <v>49</v>
      </c>
      <c r="AH37" s="54">
        <f t="shared" si="4"/>
        <v>0</v>
      </c>
      <c r="AI37" s="55"/>
      <c r="AK37" s="51"/>
      <c r="AL37" s="52"/>
      <c r="AM37" s="53" t="s">
        <v>49</v>
      </c>
      <c r="AN37" s="54" t="s">
        <v>49</v>
      </c>
      <c r="AO37" s="54">
        <f t="shared" si="5"/>
        <v>0</v>
      </c>
      <c r="AP37" s="55"/>
    </row>
    <row r="38" spans="2:42">
      <c r="B38" s="51"/>
      <c r="C38" s="52"/>
      <c r="D38" s="53" t="s">
        <v>49</v>
      </c>
      <c r="E38" s="54" t="s">
        <v>49</v>
      </c>
      <c r="F38" s="54">
        <f t="shared" si="0"/>
        <v>0</v>
      </c>
      <c r="G38" s="55"/>
      <c r="I38" s="51"/>
      <c r="J38" s="52"/>
      <c r="K38" s="53" t="s">
        <v>49</v>
      </c>
      <c r="L38" s="101" t="s">
        <v>49</v>
      </c>
      <c r="M38" s="54">
        <f t="shared" si="1"/>
        <v>0</v>
      </c>
      <c r="N38" s="55"/>
      <c r="P38" s="51"/>
      <c r="Q38" s="52"/>
      <c r="R38" s="53" t="s">
        <v>49</v>
      </c>
      <c r="S38" s="101" t="s">
        <v>49</v>
      </c>
      <c r="T38" s="54">
        <f t="shared" si="2"/>
        <v>0</v>
      </c>
      <c r="U38" s="55"/>
      <c r="W38" s="51"/>
      <c r="X38" s="52"/>
      <c r="Y38" s="53" t="s">
        <v>49</v>
      </c>
      <c r="Z38" s="101" t="s">
        <v>49</v>
      </c>
      <c r="AA38" s="54">
        <f t="shared" si="3"/>
        <v>0</v>
      </c>
      <c r="AB38" s="55"/>
      <c r="AD38" s="51"/>
      <c r="AE38" s="52"/>
      <c r="AF38" s="53" t="s">
        <v>49</v>
      </c>
      <c r="AG38" s="101" t="s">
        <v>49</v>
      </c>
      <c r="AH38" s="54">
        <f t="shared" si="4"/>
        <v>0</v>
      </c>
      <c r="AI38" s="55"/>
      <c r="AK38" s="51"/>
      <c r="AL38" s="52"/>
      <c r="AM38" s="53" t="s">
        <v>49</v>
      </c>
      <c r="AN38" s="54" t="s">
        <v>49</v>
      </c>
      <c r="AO38" s="54">
        <f t="shared" si="5"/>
        <v>0</v>
      </c>
      <c r="AP38" s="55"/>
    </row>
    <row r="39" spans="2:42">
      <c r="B39" s="51"/>
      <c r="C39" s="52"/>
      <c r="D39" s="53" t="s">
        <v>49</v>
      </c>
      <c r="E39" s="54" t="s">
        <v>49</v>
      </c>
      <c r="F39" s="54">
        <f t="shared" si="0"/>
        <v>0</v>
      </c>
      <c r="G39" s="55"/>
      <c r="I39" s="51"/>
      <c r="J39" s="52"/>
      <c r="K39" s="53" t="s">
        <v>49</v>
      </c>
      <c r="L39" s="101" t="s">
        <v>49</v>
      </c>
      <c r="M39" s="54">
        <f t="shared" si="1"/>
        <v>0</v>
      </c>
      <c r="N39" s="55"/>
      <c r="P39" s="51"/>
      <c r="Q39" s="52"/>
      <c r="R39" s="53" t="s">
        <v>49</v>
      </c>
      <c r="S39" s="101" t="s">
        <v>49</v>
      </c>
      <c r="T39" s="54">
        <f t="shared" si="2"/>
        <v>0</v>
      </c>
      <c r="U39" s="55"/>
      <c r="W39" s="51"/>
      <c r="X39" s="52"/>
      <c r="Y39" s="53" t="s">
        <v>49</v>
      </c>
      <c r="Z39" s="101" t="s">
        <v>49</v>
      </c>
      <c r="AA39" s="54">
        <f t="shared" si="3"/>
        <v>0</v>
      </c>
      <c r="AB39" s="55"/>
      <c r="AD39" s="51"/>
      <c r="AE39" s="52"/>
      <c r="AF39" s="53" t="s">
        <v>49</v>
      </c>
      <c r="AG39" s="101" t="s">
        <v>49</v>
      </c>
      <c r="AH39" s="54">
        <f t="shared" si="4"/>
        <v>0</v>
      </c>
      <c r="AI39" s="55"/>
      <c r="AK39" s="51"/>
      <c r="AL39" s="52"/>
      <c r="AM39" s="53" t="s">
        <v>49</v>
      </c>
      <c r="AN39" s="54" t="s">
        <v>49</v>
      </c>
      <c r="AO39" s="54">
        <f t="shared" si="5"/>
        <v>0</v>
      </c>
      <c r="AP39" s="55"/>
    </row>
    <row r="40" spans="2:42">
      <c r="B40" s="51"/>
      <c r="C40" s="52"/>
      <c r="D40" s="53" t="s">
        <v>49</v>
      </c>
      <c r="E40" s="54" t="s">
        <v>49</v>
      </c>
      <c r="F40" s="54">
        <f t="shared" si="0"/>
        <v>0</v>
      </c>
      <c r="G40" s="55"/>
      <c r="I40" s="51"/>
      <c r="J40" s="52"/>
      <c r="K40" s="53" t="s">
        <v>49</v>
      </c>
      <c r="L40" s="101" t="s">
        <v>49</v>
      </c>
      <c r="M40" s="54">
        <f t="shared" si="1"/>
        <v>0</v>
      </c>
      <c r="N40" s="55"/>
      <c r="P40" s="51"/>
      <c r="Q40" s="52"/>
      <c r="R40" s="53" t="s">
        <v>49</v>
      </c>
      <c r="S40" s="101" t="s">
        <v>49</v>
      </c>
      <c r="T40" s="54">
        <f t="shared" si="2"/>
        <v>0</v>
      </c>
      <c r="U40" s="55"/>
      <c r="W40" s="51"/>
      <c r="X40" s="52"/>
      <c r="Y40" s="53" t="s">
        <v>49</v>
      </c>
      <c r="Z40" s="101" t="s">
        <v>49</v>
      </c>
      <c r="AA40" s="54">
        <f t="shared" si="3"/>
        <v>0</v>
      </c>
      <c r="AB40" s="55"/>
      <c r="AD40" s="51"/>
      <c r="AE40" s="52"/>
      <c r="AF40" s="53" t="s">
        <v>49</v>
      </c>
      <c r="AG40" s="101" t="s">
        <v>49</v>
      </c>
      <c r="AH40" s="54">
        <f t="shared" si="4"/>
        <v>0</v>
      </c>
      <c r="AI40" s="55"/>
      <c r="AK40" s="51"/>
      <c r="AL40" s="52"/>
      <c r="AM40" s="53" t="s">
        <v>49</v>
      </c>
      <c r="AN40" s="54" t="s">
        <v>49</v>
      </c>
      <c r="AO40" s="54">
        <f t="shared" si="5"/>
        <v>0</v>
      </c>
      <c r="AP40" s="55"/>
    </row>
    <row r="41" spans="2:42">
      <c r="B41" s="51"/>
      <c r="C41" s="52"/>
      <c r="D41" s="53" t="s">
        <v>49</v>
      </c>
      <c r="E41" s="54" t="s">
        <v>49</v>
      </c>
      <c r="F41" s="54">
        <f t="shared" si="0"/>
        <v>0</v>
      </c>
      <c r="G41" s="55"/>
      <c r="I41" s="51"/>
      <c r="J41" s="52"/>
      <c r="K41" s="53" t="s">
        <v>49</v>
      </c>
      <c r="L41" s="101" t="s">
        <v>49</v>
      </c>
      <c r="M41" s="54">
        <f t="shared" si="1"/>
        <v>0</v>
      </c>
      <c r="N41" s="55"/>
      <c r="P41" s="51"/>
      <c r="Q41" s="52"/>
      <c r="R41" s="53" t="s">
        <v>49</v>
      </c>
      <c r="S41" s="101" t="s">
        <v>49</v>
      </c>
      <c r="T41" s="54">
        <f t="shared" si="2"/>
        <v>0</v>
      </c>
      <c r="U41" s="55"/>
      <c r="W41" s="51"/>
      <c r="X41" s="52"/>
      <c r="Y41" s="53" t="s">
        <v>49</v>
      </c>
      <c r="Z41" s="101" t="s">
        <v>49</v>
      </c>
      <c r="AA41" s="54">
        <f t="shared" si="3"/>
        <v>0</v>
      </c>
      <c r="AB41" s="55"/>
      <c r="AD41" s="51"/>
      <c r="AE41" s="52"/>
      <c r="AF41" s="53" t="s">
        <v>49</v>
      </c>
      <c r="AG41" s="101" t="s">
        <v>49</v>
      </c>
      <c r="AH41" s="54">
        <f t="shared" si="4"/>
        <v>0</v>
      </c>
      <c r="AI41" s="55"/>
      <c r="AK41" s="51"/>
      <c r="AL41" s="52"/>
      <c r="AM41" s="53" t="s">
        <v>49</v>
      </c>
      <c r="AN41" s="54" t="s">
        <v>49</v>
      </c>
      <c r="AO41" s="54">
        <f t="shared" si="5"/>
        <v>0</v>
      </c>
      <c r="AP41" s="55"/>
    </row>
    <row r="42" spans="2:42">
      <c r="B42" s="51"/>
      <c r="C42" s="52"/>
      <c r="D42" s="53" t="s">
        <v>49</v>
      </c>
      <c r="E42" s="54" t="s">
        <v>49</v>
      </c>
      <c r="F42" s="54">
        <f t="shared" si="0"/>
        <v>0</v>
      </c>
      <c r="G42" s="55"/>
      <c r="I42" s="51"/>
      <c r="J42" s="52"/>
      <c r="K42" s="53" t="s">
        <v>49</v>
      </c>
      <c r="L42" s="101" t="s">
        <v>49</v>
      </c>
      <c r="M42" s="54">
        <f t="shared" si="1"/>
        <v>0</v>
      </c>
      <c r="N42" s="55"/>
      <c r="P42" s="51"/>
      <c r="Q42" s="52"/>
      <c r="R42" s="53" t="s">
        <v>49</v>
      </c>
      <c r="S42" s="101" t="s">
        <v>49</v>
      </c>
      <c r="T42" s="54">
        <f t="shared" si="2"/>
        <v>0</v>
      </c>
      <c r="U42" s="55"/>
      <c r="W42" s="51"/>
      <c r="X42" s="52"/>
      <c r="Y42" s="53" t="s">
        <v>49</v>
      </c>
      <c r="Z42" s="101" t="s">
        <v>49</v>
      </c>
      <c r="AA42" s="54">
        <f t="shared" si="3"/>
        <v>0</v>
      </c>
      <c r="AB42" s="55"/>
      <c r="AD42" s="51"/>
      <c r="AE42" s="52"/>
      <c r="AF42" s="53" t="s">
        <v>49</v>
      </c>
      <c r="AG42" s="101" t="s">
        <v>49</v>
      </c>
      <c r="AH42" s="54">
        <f t="shared" si="4"/>
        <v>0</v>
      </c>
      <c r="AI42" s="55"/>
      <c r="AK42" s="51"/>
      <c r="AL42" s="52"/>
      <c r="AM42" s="53" t="s">
        <v>49</v>
      </c>
      <c r="AN42" s="54" t="s">
        <v>49</v>
      </c>
      <c r="AO42" s="54">
        <f t="shared" si="5"/>
        <v>0</v>
      </c>
      <c r="AP42" s="55"/>
    </row>
    <row r="43" spans="2:42">
      <c r="B43" s="51"/>
      <c r="C43" s="52"/>
      <c r="D43" s="53" t="s">
        <v>49</v>
      </c>
      <c r="E43" s="54" t="s">
        <v>49</v>
      </c>
      <c r="F43" s="54">
        <f t="shared" si="0"/>
        <v>0</v>
      </c>
      <c r="G43" s="55"/>
      <c r="I43" s="51"/>
      <c r="J43" s="52"/>
      <c r="K43" s="53" t="s">
        <v>49</v>
      </c>
      <c r="L43" s="101" t="s">
        <v>49</v>
      </c>
      <c r="M43" s="54">
        <f t="shared" si="1"/>
        <v>0</v>
      </c>
      <c r="N43" s="55"/>
      <c r="P43" s="51"/>
      <c r="Q43" s="52"/>
      <c r="R43" s="53" t="s">
        <v>49</v>
      </c>
      <c r="S43" s="101" t="s">
        <v>49</v>
      </c>
      <c r="T43" s="54">
        <f t="shared" si="2"/>
        <v>0</v>
      </c>
      <c r="U43" s="55"/>
      <c r="W43" s="51"/>
      <c r="X43" s="52"/>
      <c r="Y43" s="53" t="s">
        <v>49</v>
      </c>
      <c r="Z43" s="101" t="s">
        <v>49</v>
      </c>
      <c r="AA43" s="54">
        <f t="shared" si="3"/>
        <v>0</v>
      </c>
      <c r="AB43" s="55"/>
      <c r="AD43" s="51"/>
      <c r="AE43" s="52"/>
      <c r="AF43" s="53" t="s">
        <v>49</v>
      </c>
      <c r="AG43" s="101" t="s">
        <v>49</v>
      </c>
      <c r="AH43" s="54">
        <f t="shared" si="4"/>
        <v>0</v>
      </c>
      <c r="AI43" s="55"/>
      <c r="AK43" s="51"/>
      <c r="AL43" s="52"/>
      <c r="AM43" s="53" t="s">
        <v>49</v>
      </c>
      <c r="AN43" s="54" t="s">
        <v>49</v>
      </c>
      <c r="AO43" s="54">
        <f t="shared" si="5"/>
        <v>0</v>
      </c>
      <c r="AP43" s="55"/>
    </row>
    <row r="44" spans="2:42">
      <c r="B44" s="51"/>
      <c r="C44" s="52"/>
      <c r="D44" s="53" t="s">
        <v>49</v>
      </c>
      <c r="E44" s="54" t="s">
        <v>49</v>
      </c>
      <c r="F44" s="54">
        <f t="shared" si="0"/>
        <v>0</v>
      </c>
      <c r="G44" s="55"/>
      <c r="I44" s="51"/>
      <c r="J44" s="52"/>
      <c r="K44" s="53" t="s">
        <v>49</v>
      </c>
      <c r="L44" s="101" t="s">
        <v>49</v>
      </c>
      <c r="M44" s="54">
        <f t="shared" si="1"/>
        <v>0</v>
      </c>
      <c r="N44" s="55"/>
      <c r="P44" s="51"/>
      <c r="Q44" s="52"/>
      <c r="R44" s="53" t="s">
        <v>49</v>
      </c>
      <c r="S44" s="101" t="s">
        <v>49</v>
      </c>
      <c r="T44" s="54">
        <f t="shared" si="2"/>
        <v>0</v>
      </c>
      <c r="U44" s="55"/>
      <c r="W44" s="51"/>
      <c r="X44" s="52"/>
      <c r="Y44" s="53" t="s">
        <v>49</v>
      </c>
      <c r="Z44" s="101" t="s">
        <v>49</v>
      </c>
      <c r="AA44" s="54">
        <f t="shared" si="3"/>
        <v>0</v>
      </c>
      <c r="AB44" s="55"/>
      <c r="AD44" s="51"/>
      <c r="AE44" s="52"/>
      <c r="AF44" s="53" t="s">
        <v>49</v>
      </c>
      <c r="AG44" s="101" t="s">
        <v>49</v>
      </c>
      <c r="AH44" s="54">
        <f t="shared" si="4"/>
        <v>0</v>
      </c>
      <c r="AI44" s="55"/>
      <c r="AK44" s="51"/>
      <c r="AL44" s="52"/>
      <c r="AM44" s="53" t="s">
        <v>49</v>
      </c>
      <c r="AN44" s="54" t="s">
        <v>49</v>
      </c>
      <c r="AO44" s="54">
        <f t="shared" si="5"/>
        <v>0</v>
      </c>
      <c r="AP44" s="55"/>
    </row>
    <row r="45" spans="2:42">
      <c r="B45" s="51"/>
      <c r="C45" s="52"/>
      <c r="D45" s="53" t="s">
        <v>49</v>
      </c>
      <c r="E45" s="54" t="s">
        <v>49</v>
      </c>
      <c r="F45" s="54">
        <f t="shared" si="0"/>
        <v>0</v>
      </c>
      <c r="G45" s="55"/>
      <c r="I45" s="51"/>
      <c r="J45" s="52"/>
      <c r="K45" s="53" t="s">
        <v>49</v>
      </c>
      <c r="L45" s="101" t="s">
        <v>49</v>
      </c>
      <c r="M45" s="54">
        <f t="shared" si="1"/>
        <v>0</v>
      </c>
      <c r="N45" s="55"/>
      <c r="P45" s="51"/>
      <c r="Q45" s="52"/>
      <c r="R45" s="53" t="s">
        <v>49</v>
      </c>
      <c r="S45" s="101" t="s">
        <v>49</v>
      </c>
      <c r="T45" s="54">
        <f t="shared" si="2"/>
        <v>0</v>
      </c>
      <c r="U45" s="55"/>
      <c r="W45" s="51"/>
      <c r="X45" s="52"/>
      <c r="Y45" s="53" t="s">
        <v>49</v>
      </c>
      <c r="Z45" s="101" t="s">
        <v>49</v>
      </c>
      <c r="AA45" s="54">
        <f t="shared" si="3"/>
        <v>0</v>
      </c>
      <c r="AB45" s="55"/>
      <c r="AD45" s="51"/>
      <c r="AE45" s="52"/>
      <c r="AF45" s="53" t="s">
        <v>49</v>
      </c>
      <c r="AG45" s="101" t="s">
        <v>49</v>
      </c>
      <c r="AH45" s="54">
        <f t="shared" si="4"/>
        <v>0</v>
      </c>
      <c r="AI45" s="55"/>
      <c r="AK45" s="51"/>
      <c r="AL45" s="52"/>
      <c r="AM45" s="53" t="s">
        <v>49</v>
      </c>
      <c r="AN45" s="54" t="s">
        <v>49</v>
      </c>
      <c r="AO45" s="54">
        <f t="shared" si="5"/>
        <v>0</v>
      </c>
      <c r="AP45" s="55"/>
    </row>
    <row r="46" spans="2:42">
      <c r="B46" s="51"/>
      <c r="C46" s="52"/>
      <c r="D46" s="53" t="s">
        <v>49</v>
      </c>
      <c r="E46" s="54" t="s">
        <v>49</v>
      </c>
      <c r="F46" s="54">
        <f t="shared" si="0"/>
        <v>0</v>
      </c>
      <c r="G46" s="55"/>
      <c r="I46" s="51"/>
      <c r="J46" s="52"/>
      <c r="K46" s="53" t="s">
        <v>49</v>
      </c>
      <c r="L46" s="101" t="s">
        <v>49</v>
      </c>
      <c r="M46" s="54">
        <f t="shared" si="1"/>
        <v>0</v>
      </c>
      <c r="N46" s="55"/>
      <c r="P46" s="51"/>
      <c r="Q46" s="52"/>
      <c r="R46" s="53" t="s">
        <v>49</v>
      </c>
      <c r="S46" s="101" t="s">
        <v>49</v>
      </c>
      <c r="T46" s="54">
        <f t="shared" si="2"/>
        <v>0</v>
      </c>
      <c r="U46" s="55"/>
      <c r="W46" s="51"/>
      <c r="X46" s="52"/>
      <c r="Y46" s="53" t="s">
        <v>49</v>
      </c>
      <c r="Z46" s="101" t="s">
        <v>49</v>
      </c>
      <c r="AA46" s="54">
        <f t="shared" si="3"/>
        <v>0</v>
      </c>
      <c r="AB46" s="55"/>
      <c r="AD46" s="51"/>
      <c r="AE46" s="52"/>
      <c r="AF46" s="53" t="s">
        <v>49</v>
      </c>
      <c r="AG46" s="101" t="s">
        <v>49</v>
      </c>
      <c r="AH46" s="54">
        <f t="shared" si="4"/>
        <v>0</v>
      </c>
      <c r="AI46" s="55"/>
      <c r="AK46" s="51"/>
      <c r="AL46" s="52"/>
      <c r="AM46" s="53" t="s">
        <v>49</v>
      </c>
      <c r="AN46" s="54" t="s">
        <v>49</v>
      </c>
      <c r="AO46" s="54">
        <f t="shared" si="5"/>
        <v>0</v>
      </c>
      <c r="AP46" s="55"/>
    </row>
    <row r="47" spans="2:42">
      <c r="B47" s="51"/>
      <c r="C47" s="52"/>
      <c r="D47" s="53" t="s">
        <v>49</v>
      </c>
      <c r="E47" s="54" t="s">
        <v>49</v>
      </c>
      <c r="F47" s="54">
        <f t="shared" si="0"/>
        <v>0</v>
      </c>
      <c r="G47" s="55"/>
      <c r="I47" s="51"/>
      <c r="J47" s="52"/>
      <c r="K47" s="53" t="s">
        <v>49</v>
      </c>
      <c r="L47" s="101" t="s">
        <v>49</v>
      </c>
      <c r="M47" s="54">
        <f t="shared" si="1"/>
        <v>0</v>
      </c>
      <c r="N47" s="55"/>
      <c r="P47" s="51"/>
      <c r="Q47" s="52"/>
      <c r="R47" s="53" t="s">
        <v>49</v>
      </c>
      <c r="S47" s="101" t="s">
        <v>49</v>
      </c>
      <c r="T47" s="54">
        <f t="shared" si="2"/>
        <v>0</v>
      </c>
      <c r="U47" s="55"/>
      <c r="W47" s="51"/>
      <c r="X47" s="52"/>
      <c r="Y47" s="53" t="s">
        <v>49</v>
      </c>
      <c r="Z47" s="101" t="s">
        <v>49</v>
      </c>
      <c r="AA47" s="54">
        <f t="shared" si="3"/>
        <v>0</v>
      </c>
      <c r="AB47" s="55"/>
      <c r="AD47" s="51"/>
      <c r="AE47" s="52"/>
      <c r="AF47" s="53" t="s">
        <v>49</v>
      </c>
      <c r="AG47" s="101" t="s">
        <v>49</v>
      </c>
      <c r="AH47" s="54">
        <f t="shared" si="4"/>
        <v>0</v>
      </c>
      <c r="AI47" s="55"/>
      <c r="AK47" s="51"/>
      <c r="AL47" s="52"/>
      <c r="AM47" s="53" t="s">
        <v>49</v>
      </c>
      <c r="AN47" s="54" t="s">
        <v>49</v>
      </c>
      <c r="AO47" s="54">
        <f t="shared" si="5"/>
        <v>0</v>
      </c>
      <c r="AP47" s="55"/>
    </row>
    <row r="48" spans="2:42">
      <c r="B48" s="51"/>
      <c r="C48" s="52"/>
      <c r="D48" s="53" t="s">
        <v>49</v>
      </c>
      <c r="E48" s="54" t="s">
        <v>49</v>
      </c>
      <c r="F48" s="54">
        <f t="shared" si="0"/>
        <v>0</v>
      </c>
      <c r="G48" s="55"/>
      <c r="I48" s="51"/>
      <c r="J48" s="52"/>
      <c r="K48" s="53" t="s">
        <v>49</v>
      </c>
      <c r="L48" s="101" t="s">
        <v>49</v>
      </c>
      <c r="M48" s="54">
        <f t="shared" si="1"/>
        <v>0</v>
      </c>
      <c r="N48" s="55"/>
      <c r="P48" s="51"/>
      <c r="Q48" s="52"/>
      <c r="R48" s="53" t="s">
        <v>49</v>
      </c>
      <c r="S48" s="101" t="s">
        <v>49</v>
      </c>
      <c r="T48" s="54">
        <f t="shared" si="2"/>
        <v>0</v>
      </c>
      <c r="U48" s="55"/>
      <c r="W48" s="51"/>
      <c r="X48" s="52"/>
      <c r="Y48" s="53" t="s">
        <v>49</v>
      </c>
      <c r="Z48" s="101" t="s">
        <v>49</v>
      </c>
      <c r="AA48" s="54">
        <f t="shared" si="3"/>
        <v>0</v>
      </c>
      <c r="AB48" s="55"/>
      <c r="AD48" s="51"/>
      <c r="AE48" s="52"/>
      <c r="AF48" s="53" t="s">
        <v>49</v>
      </c>
      <c r="AG48" s="101" t="s">
        <v>49</v>
      </c>
      <c r="AH48" s="54">
        <f t="shared" si="4"/>
        <v>0</v>
      </c>
      <c r="AI48" s="55"/>
      <c r="AK48" s="51"/>
      <c r="AL48" s="52"/>
      <c r="AM48" s="53" t="s">
        <v>49</v>
      </c>
      <c r="AN48" s="54" t="s">
        <v>49</v>
      </c>
      <c r="AO48" s="54">
        <f t="shared" si="5"/>
        <v>0</v>
      </c>
      <c r="AP48" s="55"/>
    </row>
    <row r="49" spans="2:42">
      <c r="B49" s="51"/>
      <c r="C49" s="52"/>
      <c r="D49" s="53" t="s">
        <v>49</v>
      </c>
      <c r="E49" s="54" t="s">
        <v>49</v>
      </c>
      <c r="F49" s="54">
        <f t="shared" si="0"/>
        <v>0</v>
      </c>
      <c r="G49" s="55"/>
      <c r="I49" s="51"/>
      <c r="J49" s="52"/>
      <c r="K49" s="53" t="s">
        <v>49</v>
      </c>
      <c r="L49" s="101" t="s">
        <v>49</v>
      </c>
      <c r="M49" s="54">
        <f t="shared" si="1"/>
        <v>0</v>
      </c>
      <c r="N49" s="55"/>
      <c r="P49" s="51"/>
      <c r="Q49" s="52"/>
      <c r="R49" s="53" t="s">
        <v>49</v>
      </c>
      <c r="S49" s="101" t="s">
        <v>49</v>
      </c>
      <c r="T49" s="54">
        <f t="shared" si="2"/>
        <v>0</v>
      </c>
      <c r="U49" s="55"/>
      <c r="W49" s="51"/>
      <c r="X49" s="52"/>
      <c r="Y49" s="53" t="s">
        <v>49</v>
      </c>
      <c r="Z49" s="101" t="s">
        <v>49</v>
      </c>
      <c r="AA49" s="54">
        <f t="shared" si="3"/>
        <v>0</v>
      </c>
      <c r="AB49" s="55"/>
      <c r="AD49" s="51"/>
      <c r="AE49" s="52"/>
      <c r="AF49" s="53" t="s">
        <v>49</v>
      </c>
      <c r="AG49" s="101" t="s">
        <v>49</v>
      </c>
      <c r="AH49" s="54">
        <f t="shared" si="4"/>
        <v>0</v>
      </c>
      <c r="AI49" s="55"/>
      <c r="AK49" s="51"/>
      <c r="AL49" s="52"/>
      <c r="AM49" s="53" t="s">
        <v>49</v>
      </c>
      <c r="AN49" s="54" t="s">
        <v>49</v>
      </c>
      <c r="AO49" s="54">
        <f t="shared" si="5"/>
        <v>0</v>
      </c>
      <c r="AP49" s="55"/>
    </row>
    <row r="50" spans="2:42">
      <c r="B50" s="51"/>
      <c r="C50" s="52"/>
      <c r="D50" s="53" t="s">
        <v>49</v>
      </c>
      <c r="E50" s="54" t="s">
        <v>49</v>
      </c>
      <c r="F50" s="54">
        <f t="shared" si="0"/>
        <v>0</v>
      </c>
      <c r="G50" s="55"/>
      <c r="I50" s="51"/>
      <c r="J50" s="52"/>
      <c r="K50" s="53" t="s">
        <v>49</v>
      </c>
      <c r="L50" s="101" t="s">
        <v>49</v>
      </c>
      <c r="M50" s="54">
        <f t="shared" si="1"/>
        <v>0</v>
      </c>
      <c r="N50" s="55"/>
      <c r="P50" s="51"/>
      <c r="Q50" s="52"/>
      <c r="R50" s="53" t="s">
        <v>49</v>
      </c>
      <c r="S50" s="101" t="s">
        <v>49</v>
      </c>
      <c r="T50" s="54">
        <f t="shared" si="2"/>
        <v>0</v>
      </c>
      <c r="U50" s="55"/>
      <c r="W50" s="51"/>
      <c r="X50" s="52"/>
      <c r="Y50" s="53" t="s">
        <v>49</v>
      </c>
      <c r="Z50" s="101" t="s">
        <v>49</v>
      </c>
      <c r="AA50" s="54">
        <f t="shared" si="3"/>
        <v>0</v>
      </c>
      <c r="AB50" s="55"/>
      <c r="AD50" s="51"/>
      <c r="AE50" s="52"/>
      <c r="AF50" s="53" t="s">
        <v>49</v>
      </c>
      <c r="AG50" s="101" t="s">
        <v>49</v>
      </c>
      <c r="AH50" s="54">
        <f t="shared" si="4"/>
        <v>0</v>
      </c>
      <c r="AI50" s="55"/>
      <c r="AK50" s="51"/>
      <c r="AL50" s="52"/>
      <c r="AM50" s="53" t="s">
        <v>49</v>
      </c>
      <c r="AN50" s="54" t="s">
        <v>49</v>
      </c>
      <c r="AO50" s="54">
        <f t="shared" si="5"/>
        <v>0</v>
      </c>
      <c r="AP50" s="55"/>
    </row>
    <row r="51" spans="2:42">
      <c r="B51" s="51"/>
      <c r="C51" s="52"/>
      <c r="D51" s="53" t="s">
        <v>49</v>
      </c>
      <c r="E51" s="54" t="s">
        <v>49</v>
      </c>
      <c r="F51" s="54">
        <f t="shared" si="0"/>
        <v>0</v>
      </c>
      <c r="G51" s="55"/>
      <c r="I51" s="51"/>
      <c r="J51" s="52"/>
      <c r="K51" s="53" t="s">
        <v>49</v>
      </c>
      <c r="L51" s="101" t="s">
        <v>49</v>
      </c>
      <c r="M51" s="54">
        <f t="shared" si="1"/>
        <v>0</v>
      </c>
      <c r="N51" s="55"/>
      <c r="P51" s="51"/>
      <c r="Q51" s="52"/>
      <c r="R51" s="53" t="s">
        <v>49</v>
      </c>
      <c r="S51" s="101" t="s">
        <v>49</v>
      </c>
      <c r="T51" s="54">
        <f t="shared" si="2"/>
        <v>0</v>
      </c>
      <c r="U51" s="55"/>
      <c r="W51" s="51"/>
      <c r="X51" s="52"/>
      <c r="Y51" s="53" t="s">
        <v>49</v>
      </c>
      <c r="Z51" s="101" t="s">
        <v>49</v>
      </c>
      <c r="AA51" s="54">
        <f t="shared" si="3"/>
        <v>0</v>
      </c>
      <c r="AB51" s="55"/>
      <c r="AD51" s="51"/>
      <c r="AE51" s="52"/>
      <c r="AF51" s="53" t="s">
        <v>49</v>
      </c>
      <c r="AG51" s="101" t="s">
        <v>49</v>
      </c>
      <c r="AH51" s="54">
        <f t="shared" si="4"/>
        <v>0</v>
      </c>
      <c r="AI51" s="55"/>
      <c r="AK51" s="51"/>
      <c r="AL51" s="52"/>
      <c r="AM51" s="53" t="s">
        <v>49</v>
      </c>
      <c r="AN51" s="54" t="s">
        <v>49</v>
      </c>
      <c r="AO51" s="54">
        <f t="shared" si="5"/>
        <v>0</v>
      </c>
      <c r="AP51" s="55"/>
    </row>
    <row r="52" spans="2:42">
      <c r="B52" s="51"/>
      <c r="C52" s="52"/>
      <c r="D52" s="53" t="s">
        <v>49</v>
      </c>
      <c r="E52" s="54" t="s">
        <v>49</v>
      </c>
      <c r="F52" s="54">
        <f t="shared" si="0"/>
        <v>0</v>
      </c>
      <c r="G52" s="55"/>
      <c r="I52" s="51"/>
      <c r="J52" s="52"/>
      <c r="K52" s="53" t="s">
        <v>49</v>
      </c>
      <c r="L52" s="101" t="s">
        <v>49</v>
      </c>
      <c r="M52" s="54">
        <f t="shared" si="1"/>
        <v>0</v>
      </c>
      <c r="N52" s="55"/>
      <c r="P52" s="51"/>
      <c r="Q52" s="52"/>
      <c r="R52" s="53" t="s">
        <v>49</v>
      </c>
      <c r="S52" s="101" t="s">
        <v>49</v>
      </c>
      <c r="T52" s="54">
        <f t="shared" si="2"/>
        <v>0</v>
      </c>
      <c r="U52" s="55"/>
      <c r="W52" s="51"/>
      <c r="X52" s="52"/>
      <c r="Y52" s="53" t="s">
        <v>49</v>
      </c>
      <c r="Z52" s="101" t="s">
        <v>49</v>
      </c>
      <c r="AA52" s="54">
        <f t="shared" si="3"/>
        <v>0</v>
      </c>
      <c r="AB52" s="55"/>
      <c r="AD52" s="51"/>
      <c r="AE52" s="52"/>
      <c r="AF52" s="53" t="s">
        <v>49</v>
      </c>
      <c r="AG52" s="101" t="s">
        <v>49</v>
      </c>
      <c r="AH52" s="54">
        <f t="shared" si="4"/>
        <v>0</v>
      </c>
      <c r="AI52" s="55"/>
      <c r="AK52" s="51"/>
      <c r="AL52" s="52"/>
      <c r="AM52" s="53" t="s">
        <v>49</v>
      </c>
      <c r="AN52" s="54" t="s">
        <v>49</v>
      </c>
      <c r="AO52" s="54">
        <f t="shared" si="5"/>
        <v>0</v>
      </c>
      <c r="AP52" s="55"/>
    </row>
    <row r="53" spans="2:42">
      <c r="B53" s="51"/>
      <c r="C53" s="52"/>
      <c r="D53" s="53" t="s">
        <v>49</v>
      </c>
      <c r="E53" s="54" t="s">
        <v>49</v>
      </c>
      <c r="F53" s="54">
        <f t="shared" si="0"/>
        <v>0</v>
      </c>
      <c r="G53" s="55"/>
      <c r="I53" s="51"/>
      <c r="J53" s="52"/>
      <c r="K53" s="53" t="s">
        <v>49</v>
      </c>
      <c r="L53" s="101" t="s">
        <v>49</v>
      </c>
      <c r="M53" s="54">
        <f t="shared" si="1"/>
        <v>0</v>
      </c>
      <c r="N53" s="55"/>
      <c r="P53" s="51"/>
      <c r="Q53" s="52"/>
      <c r="R53" s="53" t="s">
        <v>49</v>
      </c>
      <c r="S53" s="101" t="s">
        <v>49</v>
      </c>
      <c r="T53" s="54">
        <f t="shared" si="2"/>
        <v>0</v>
      </c>
      <c r="U53" s="55"/>
      <c r="W53" s="51"/>
      <c r="X53" s="52"/>
      <c r="Y53" s="53" t="s">
        <v>49</v>
      </c>
      <c r="Z53" s="101" t="s">
        <v>49</v>
      </c>
      <c r="AA53" s="54">
        <f t="shared" si="3"/>
        <v>0</v>
      </c>
      <c r="AB53" s="55"/>
      <c r="AD53" s="51"/>
      <c r="AE53" s="52"/>
      <c r="AF53" s="53" t="s">
        <v>49</v>
      </c>
      <c r="AG53" s="101" t="s">
        <v>49</v>
      </c>
      <c r="AH53" s="54">
        <f t="shared" si="4"/>
        <v>0</v>
      </c>
      <c r="AI53" s="55"/>
      <c r="AK53" s="51"/>
      <c r="AL53" s="52"/>
      <c r="AM53" s="53" t="s">
        <v>49</v>
      </c>
      <c r="AN53" s="54" t="s">
        <v>49</v>
      </c>
      <c r="AO53" s="54">
        <f t="shared" si="5"/>
        <v>0</v>
      </c>
      <c r="AP53" s="55"/>
    </row>
    <row r="54" spans="2:42">
      <c r="B54" s="51"/>
      <c r="C54" s="52"/>
      <c r="D54" s="53" t="s">
        <v>49</v>
      </c>
      <c r="E54" s="54" t="s">
        <v>49</v>
      </c>
      <c r="F54" s="54">
        <f t="shared" si="0"/>
        <v>0</v>
      </c>
      <c r="G54" s="55"/>
      <c r="I54" s="51"/>
      <c r="J54" s="52"/>
      <c r="K54" s="53" t="s">
        <v>49</v>
      </c>
      <c r="L54" s="101" t="s">
        <v>49</v>
      </c>
      <c r="M54" s="54">
        <f t="shared" si="1"/>
        <v>0</v>
      </c>
      <c r="N54" s="55"/>
      <c r="P54" s="51"/>
      <c r="Q54" s="52"/>
      <c r="R54" s="53" t="s">
        <v>49</v>
      </c>
      <c r="S54" s="101" t="s">
        <v>49</v>
      </c>
      <c r="T54" s="54">
        <f t="shared" si="2"/>
        <v>0</v>
      </c>
      <c r="U54" s="55"/>
      <c r="W54" s="51"/>
      <c r="X54" s="52"/>
      <c r="Y54" s="53" t="s">
        <v>49</v>
      </c>
      <c r="Z54" s="101" t="s">
        <v>49</v>
      </c>
      <c r="AA54" s="54">
        <f t="shared" si="3"/>
        <v>0</v>
      </c>
      <c r="AB54" s="55"/>
      <c r="AD54" s="51"/>
      <c r="AE54" s="52"/>
      <c r="AF54" s="53" t="s">
        <v>49</v>
      </c>
      <c r="AG54" s="101" t="s">
        <v>49</v>
      </c>
      <c r="AH54" s="54">
        <f t="shared" si="4"/>
        <v>0</v>
      </c>
      <c r="AI54" s="55"/>
      <c r="AK54" s="51"/>
      <c r="AL54" s="52"/>
      <c r="AM54" s="53" t="s">
        <v>49</v>
      </c>
      <c r="AN54" s="54" t="s">
        <v>49</v>
      </c>
      <c r="AO54" s="54">
        <f t="shared" si="5"/>
        <v>0</v>
      </c>
      <c r="AP54" s="55"/>
    </row>
    <row r="55" spans="2:42">
      <c r="B55" s="51"/>
      <c r="C55" s="52"/>
      <c r="D55" s="53" t="s">
        <v>49</v>
      </c>
      <c r="E55" s="54" t="s">
        <v>49</v>
      </c>
      <c r="F55" s="54">
        <f t="shared" si="0"/>
        <v>0</v>
      </c>
      <c r="G55" s="55"/>
      <c r="I55" s="51"/>
      <c r="J55" s="52"/>
      <c r="K55" s="53" t="s">
        <v>49</v>
      </c>
      <c r="L55" s="101" t="s">
        <v>49</v>
      </c>
      <c r="M55" s="54">
        <f t="shared" si="1"/>
        <v>0</v>
      </c>
      <c r="N55" s="55"/>
      <c r="P55" s="51"/>
      <c r="Q55" s="52"/>
      <c r="R55" s="53" t="s">
        <v>49</v>
      </c>
      <c r="S55" s="101" t="s">
        <v>49</v>
      </c>
      <c r="T55" s="54">
        <f t="shared" si="2"/>
        <v>0</v>
      </c>
      <c r="U55" s="55"/>
      <c r="W55" s="51"/>
      <c r="X55" s="52"/>
      <c r="Y55" s="53" t="s">
        <v>49</v>
      </c>
      <c r="Z55" s="101" t="s">
        <v>49</v>
      </c>
      <c r="AA55" s="54">
        <f t="shared" si="3"/>
        <v>0</v>
      </c>
      <c r="AB55" s="55"/>
      <c r="AD55" s="51"/>
      <c r="AE55" s="52"/>
      <c r="AF55" s="53" t="s">
        <v>49</v>
      </c>
      <c r="AG55" s="101" t="s">
        <v>49</v>
      </c>
      <c r="AH55" s="54">
        <f t="shared" si="4"/>
        <v>0</v>
      </c>
      <c r="AI55" s="55"/>
      <c r="AK55" s="51"/>
      <c r="AL55" s="52"/>
      <c r="AM55" s="53" t="s">
        <v>49</v>
      </c>
      <c r="AN55" s="54" t="s">
        <v>49</v>
      </c>
      <c r="AO55" s="54">
        <f t="shared" si="5"/>
        <v>0</v>
      </c>
      <c r="AP55" s="55"/>
    </row>
    <row r="56" spans="2:42">
      <c r="B56" s="51"/>
      <c r="C56" s="52"/>
      <c r="D56" s="53" t="s">
        <v>49</v>
      </c>
      <c r="E56" s="54" t="s">
        <v>49</v>
      </c>
      <c r="F56" s="54">
        <f t="shared" si="0"/>
        <v>0</v>
      </c>
      <c r="G56" s="55"/>
      <c r="I56" s="51"/>
      <c r="J56" s="52"/>
      <c r="K56" s="53" t="s">
        <v>49</v>
      </c>
      <c r="L56" s="101" t="s">
        <v>49</v>
      </c>
      <c r="M56" s="54">
        <f t="shared" si="1"/>
        <v>0</v>
      </c>
      <c r="N56" s="55"/>
      <c r="P56" s="51"/>
      <c r="Q56" s="52"/>
      <c r="R56" s="53" t="s">
        <v>49</v>
      </c>
      <c r="S56" s="101" t="s">
        <v>49</v>
      </c>
      <c r="T56" s="54">
        <f t="shared" si="2"/>
        <v>0</v>
      </c>
      <c r="U56" s="55"/>
      <c r="W56" s="51"/>
      <c r="X56" s="52"/>
      <c r="Y56" s="53" t="s">
        <v>49</v>
      </c>
      <c r="Z56" s="101" t="s">
        <v>49</v>
      </c>
      <c r="AA56" s="54">
        <f t="shared" si="3"/>
        <v>0</v>
      </c>
      <c r="AB56" s="55"/>
      <c r="AD56" s="51"/>
      <c r="AE56" s="52"/>
      <c r="AF56" s="53" t="s">
        <v>49</v>
      </c>
      <c r="AG56" s="101" t="s">
        <v>49</v>
      </c>
      <c r="AH56" s="54">
        <f t="shared" si="4"/>
        <v>0</v>
      </c>
      <c r="AI56" s="55"/>
      <c r="AK56" s="51"/>
      <c r="AL56" s="52"/>
      <c r="AM56" s="53" t="s">
        <v>49</v>
      </c>
      <c r="AN56" s="54" t="s">
        <v>49</v>
      </c>
      <c r="AO56" s="54">
        <f t="shared" si="5"/>
        <v>0</v>
      </c>
      <c r="AP56" s="55"/>
    </row>
    <row r="57" spans="2:42">
      <c r="B57" s="51"/>
      <c r="C57" s="52"/>
      <c r="D57" s="53" t="s">
        <v>49</v>
      </c>
      <c r="E57" s="54" t="s">
        <v>49</v>
      </c>
      <c r="F57" s="54">
        <f t="shared" si="0"/>
        <v>0</v>
      </c>
      <c r="G57" s="55"/>
      <c r="I57" s="51"/>
      <c r="J57" s="52"/>
      <c r="K57" s="53" t="s">
        <v>49</v>
      </c>
      <c r="L57" s="101" t="s">
        <v>49</v>
      </c>
      <c r="M57" s="54">
        <f t="shared" si="1"/>
        <v>0</v>
      </c>
      <c r="N57" s="55"/>
      <c r="P57" s="51"/>
      <c r="Q57" s="52"/>
      <c r="R57" s="53" t="s">
        <v>49</v>
      </c>
      <c r="S57" s="101" t="s">
        <v>49</v>
      </c>
      <c r="T57" s="54">
        <f t="shared" si="2"/>
        <v>0</v>
      </c>
      <c r="U57" s="55"/>
      <c r="W57" s="51"/>
      <c r="X57" s="52"/>
      <c r="Y57" s="53" t="s">
        <v>49</v>
      </c>
      <c r="Z57" s="101" t="s">
        <v>49</v>
      </c>
      <c r="AA57" s="54">
        <f t="shared" si="3"/>
        <v>0</v>
      </c>
      <c r="AB57" s="55"/>
      <c r="AD57" s="51"/>
      <c r="AE57" s="52"/>
      <c r="AF57" s="53" t="s">
        <v>49</v>
      </c>
      <c r="AG57" s="101" t="s">
        <v>49</v>
      </c>
      <c r="AH57" s="54">
        <f t="shared" si="4"/>
        <v>0</v>
      </c>
      <c r="AI57" s="55"/>
      <c r="AK57" s="51"/>
      <c r="AL57" s="52"/>
      <c r="AM57" s="53" t="s">
        <v>49</v>
      </c>
      <c r="AN57" s="54" t="s">
        <v>49</v>
      </c>
      <c r="AO57" s="54">
        <f t="shared" si="5"/>
        <v>0</v>
      </c>
      <c r="AP57" s="55"/>
    </row>
    <row r="58" spans="2:42">
      <c r="B58" s="51"/>
      <c r="C58" s="52"/>
      <c r="D58" s="53" t="s">
        <v>49</v>
      </c>
      <c r="E58" s="54" t="s">
        <v>49</v>
      </c>
      <c r="F58" s="54">
        <f t="shared" si="0"/>
        <v>0</v>
      </c>
      <c r="G58" s="55"/>
      <c r="I58" s="51"/>
      <c r="J58" s="52"/>
      <c r="K58" s="53" t="s">
        <v>49</v>
      </c>
      <c r="L58" s="101" t="s">
        <v>49</v>
      </c>
      <c r="M58" s="54">
        <f t="shared" si="1"/>
        <v>0</v>
      </c>
      <c r="N58" s="55"/>
      <c r="P58" s="51"/>
      <c r="Q58" s="52"/>
      <c r="R58" s="53" t="s">
        <v>49</v>
      </c>
      <c r="S58" s="101" t="s">
        <v>49</v>
      </c>
      <c r="T58" s="54">
        <f t="shared" si="2"/>
        <v>0</v>
      </c>
      <c r="U58" s="55"/>
      <c r="W58" s="51"/>
      <c r="X58" s="52"/>
      <c r="Y58" s="53" t="s">
        <v>49</v>
      </c>
      <c r="Z58" s="101" t="s">
        <v>49</v>
      </c>
      <c r="AA58" s="54">
        <f t="shared" si="3"/>
        <v>0</v>
      </c>
      <c r="AB58" s="55"/>
      <c r="AD58" s="51"/>
      <c r="AE58" s="52"/>
      <c r="AF58" s="53" t="s">
        <v>49</v>
      </c>
      <c r="AG58" s="101" t="s">
        <v>49</v>
      </c>
      <c r="AH58" s="54">
        <f t="shared" si="4"/>
        <v>0</v>
      </c>
      <c r="AI58" s="55"/>
      <c r="AK58" s="51"/>
      <c r="AL58" s="52"/>
      <c r="AM58" s="53" t="s">
        <v>49</v>
      </c>
      <c r="AN58" s="54" t="s">
        <v>49</v>
      </c>
      <c r="AO58" s="54">
        <f t="shared" si="5"/>
        <v>0</v>
      </c>
      <c r="AP58" s="55"/>
    </row>
    <row r="59" spans="2:42">
      <c r="B59" s="51"/>
      <c r="C59" s="52"/>
      <c r="D59" s="53" t="s">
        <v>49</v>
      </c>
      <c r="E59" s="54" t="s">
        <v>49</v>
      </c>
      <c r="F59" s="54">
        <f t="shared" si="0"/>
        <v>0</v>
      </c>
      <c r="G59" s="55"/>
      <c r="I59" s="51"/>
      <c r="J59" s="52"/>
      <c r="K59" s="53" t="s">
        <v>49</v>
      </c>
      <c r="L59" s="101" t="s">
        <v>49</v>
      </c>
      <c r="M59" s="54">
        <f t="shared" si="1"/>
        <v>0</v>
      </c>
      <c r="N59" s="55"/>
      <c r="P59" s="51"/>
      <c r="Q59" s="52"/>
      <c r="R59" s="53" t="s">
        <v>49</v>
      </c>
      <c r="S59" s="101" t="s">
        <v>49</v>
      </c>
      <c r="T59" s="54">
        <f t="shared" si="2"/>
        <v>0</v>
      </c>
      <c r="U59" s="55"/>
      <c r="W59" s="51"/>
      <c r="X59" s="52"/>
      <c r="Y59" s="53" t="s">
        <v>49</v>
      </c>
      <c r="Z59" s="101" t="s">
        <v>49</v>
      </c>
      <c r="AA59" s="54">
        <f t="shared" si="3"/>
        <v>0</v>
      </c>
      <c r="AB59" s="55"/>
      <c r="AD59" s="51"/>
      <c r="AE59" s="52"/>
      <c r="AF59" s="53" t="s">
        <v>49</v>
      </c>
      <c r="AG59" s="101" t="s">
        <v>49</v>
      </c>
      <c r="AH59" s="54">
        <f t="shared" si="4"/>
        <v>0</v>
      </c>
      <c r="AI59" s="55"/>
      <c r="AK59" s="51"/>
      <c r="AL59" s="52"/>
      <c r="AM59" s="53" t="s">
        <v>49</v>
      </c>
      <c r="AN59" s="54" t="s">
        <v>49</v>
      </c>
      <c r="AO59" s="54">
        <f t="shared" si="5"/>
        <v>0</v>
      </c>
      <c r="AP59" s="55"/>
    </row>
    <row r="60" spans="2:42">
      <c r="B60" s="51"/>
      <c r="C60" s="52"/>
      <c r="D60" s="53" t="s">
        <v>49</v>
      </c>
      <c r="E60" s="54" t="s">
        <v>49</v>
      </c>
      <c r="F60" s="54">
        <f t="shared" si="0"/>
        <v>0</v>
      </c>
      <c r="G60" s="55"/>
      <c r="I60" s="51"/>
      <c r="J60" s="52"/>
      <c r="K60" s="53" t="s">
        <v>49</v>
      </c>
      <c r="L60" s="101" t="s">
        <v>49</v>
      </c>
      <c r="M60" s="54">
        <f t="shared" si="1"/>
        <v>0</v>
      </c>
      <c r="N60" s="55"/>
      <c r="P60" s="51"/>
      <c r="Q60" s="52"/>
      <c r="R60" s="53" t="s">
        <v>49</v>
      </c>
      <c r="S60" s="101" t="s">
        <v>49</v>
      </c>
      <c r="T60" s="54">
        <f t="shared" si="2"/>
        <v>0</v>
      </c>
      <c r="U60" s="55"/>
      <c r="W60" s="51"/>
      <c r="X60" s="52"/>
      <c r="Y60" s="53" t="s">
        <v>49</v>
      </c>
      <c r="Z60" s="101" t="s">
        <v>49</v>
      </c>
      <c r="AA60" s="54">
        <f t="shared" si="3"/>
        <v>0</v>
      </c>
      <c r="AB60" s="55"/>
      <c r="AD60" s="51"/>
      <c r="AE60" s="52"/>
      <c r="AF60" s="53" t="s">
        <v>49</v>
      </c>
      <c r="AG60" s="101" t="s">
        <v>49</v>
      </c>
      <c r="AH60" s="54">
        <f t="shared" si="4"/>
        <v>0</v>
      </c>
      <c r="AI60" s="55"/>
      <c r="AK60" s="51"/>
      <c r="AL60" s="52"/>
      <c r="AM60" s="53" t="s">
        <v>49</v>
      </c>
      <c r="AN60" s="54" t="s">
        <v>49</v>
      </c>
      <c r="AO60" s="54">
        <f t="shared" si="5"/>
        <v>0</v>
      </c>
      <c r="AP60" s="55"/>
    </row>
    <row r="61" spans="2:42">
      <c r="B61" s="51"/>
      <c r="C61" s="52"/>
      <c r="D61" s="53" t="s">
        <v>49</v>
      </c>
      <c r="E61" s="54" t="s">
        <v>49</v>
      </c>
      <c r="F61" s="54">
        <f t="shared" si="0"/>
        <v>0</v>
      </c>
      <c r="G61" s="55"/>
      <c r="I61" s="51"/>
      <c r="J61" s="52"/>
      <c r="K61" s="53" t="s">
        <v>49</v>
      </c>
      <c r="L61" s="101" t="s">
        <v>49</v>
      </c>
      <c r="M61" s="54">
        <f t="shared" si="1"/>
        <v>0</v>
      </c>
      <c r="N61" s="55"/>
      <c r="P61" s="51"/>
      <c r="Q61" s="52"/>
      <c r="R61" s="53" t="s">
        <v>49</v>
      </c>
      <c r="S61" s="101" t="s">
        <v>49</v>
      </c>
      <c r="T61" s="54">
        <f t="shared" si="2"/>
        <v>0</v>
      </c>
      <c r="U61" s="55"/>
      <c r="W61" s="51"/>
      <c r="X61" s="52"/>
      <c r="Y61" s="53" t="s">
        <v>49</v>
      </c>
      <c r="Z61" s="101" t="s">
        <v>49</v>
      </c>
      <c r="AA61" s="54">
        <f t="shared" si="3"/>
        <v>0</v>
      </c>
      <c r="AB61" s="55"/>
      <c r="AD61" s="51"/>
      <c r="AE61" s="52"/>
      <c r="AF61" s="53" t="s">
        <v>49</v>
      </c>
      <c r="AG61" s="101" t="s">
        <v>49</v>
      </c>
      <c r="AH61" s="54">
        <f t="shared" si="4"/>
        <v>0</v>
      </c>
      <c r="AI61" s="55"/>
      <c r="AK61" s="51"/>
      <c r="AL61" s="52"/>
      <c r="AM61" s="53" t="s">
        <v>49</v>
      </c>
      <c r="AN61" s="54" t="s">
        <v>49</v>
      </c>
      <c r="AO61" s="54">
        <f t="shared" si="5"/>
        <v>0</v>
      </c>
      <c r="AP61" s="55"/>
    </row>
    <row r="62" spans="2:42">
      <c r="B62" s="51"/>
      <c r="C62" s="52"/>
      <c r="D62" s="53" t="s">
        <v>49</v>
      </c>
      <c r="E62" s="54" t="s">
        <v>49</v>
      </c>
      <c r="F62" s="54">
        <f t="shared" si="0"/>
        <v>0</v>
      </c>
      <c r="G62" s="55"/>
      <c r="I62" s="51"/>
      <c r="J62" s="52"/>
      <c r="K62" s="53" t="s">
        <v>49</v>
      </c>
      <c r="L62" s="101" t="s">
        <v>49</v>
      </c>
      <c r="M62" s="54">
        <f t="shared" si="1"/>
        <v>0</v>
      </c>
      <c r="N62" s="55"/>
      <c r="P62" s="51"/>
      <c r="Q62" s="52"/>
      <c r="R62" s="53" t="s">
        <v>49</v>
      </c>
      <c r="S62" s="101" t="s">
        <v>49</v>
      </c>
      <c r="T62" s="54">
        <f t="shared" si="2"/>
        <v>0</v>
      </c>
      <c r="U62" s="55"/>
      <c r="W62" s="51"/>
      <c r="X62" s="52"/>
      <c r="Y62" s="53" t="s">
        <v>49</v>
      </c>
      <c r="Z62" s="101" t="s">
        <v>49</v>
      </c>
      <c r="AA62" s="54">
        <f t="shared" si="3"/>
        <v>0</v>
      </c>
      <c r="AB62" s="55"/>
      <c r="AD62" s="51"/>
      <c r="AE62" s="52"/>
      <c r="AF62" s="53" t="s">
        <v>49</v>
      </c>
      <c r="AG62" s="101" t="s">
        <v>49</v>
      </c>
      <c r="AH62" s="54">
        <f t="shared" si="4"/>
        <v>0</v>
      </c>
      <c r="AI62" s="55"/>
      <c r="AK62" s="51"/>
      <c r="AL62" s="52"/>
      <c r="AM62" s="53" t="s">
        <v>49</v>
      </c>
      <c r="AN62" s="54" t="s">
        <v>49</v>
      </c>
      <c r="AO62" s="54">
        <f t="shared" si="5"/>
        <v>0</v>
      </c>
      <c r="AP62" s="55"/>
    </row>
    <row r="63" spans="2:42">
      <c r="B63" s="51"/>
      <c r="C63" s="52"/>
      <c r="D63" s="53" t="s">
        <v>49</v>
      </c>
      <c r="E63" s="54" t="s">
        <v>49</v>
      </c>
      <c r="F63" s="54">
        <f t="shared" si="0"/>
        <v>0</v>
      </c>
      <c r="G63" s="55"/>
      <c r="I63" s="51"/>
      <c r="J63" s="52"/>
      <c r="K63" s="53" t="s">
        <v>49</v>
      </c>
      <c r="L63" s="101" t="s">
        <v>49</v>
      </c>
      <c r="M63" s="54">
        <f t="shared" si="1"/>
        <v>0</v>
      </c>
      <c r="N63" s="55"/>
      <c r="P63" s="51"/>
      <c r="Q63" s="52"/>
      <c r="R63" s="53" t="s">
        <v>49</v>
      </c>
      <c r="S63" s="101" t="s">
        <v>49</v>
      </c>
      <c r="T63" s="54">
        <f t="shared" si="2"/>
        <v>0</v>
      </c>
      <c r="U63" s="55"/>
      <c r="W63" s="51"/>
      <c r="X63" s="52"/>
      <c r="Y63" s="53" t="s">
        <v>49</v>
      </c>
      <c r="Z63" s="101" t="s">
        <v>49</v>
      </c>
      <c r="AA63" s="54">
        <f t="shared" si="3"/>
        <v>0</v>
      </c>
      <c r="AB63" s="55"/>
      <c r="AD63" s="51"/>
      <c r="AE63" s="52"/>
      <c r="AF63" s="53" t="s">
        <v>49</v>
      </c>
      <c r="AG63" s="101" t="s">
        <v>49</v>
      </c>
      <c r="AH63" s="54">
        <f t="shared" si="4"/>
        <v>0</v>
      </c>
      <c r="AI63" s="55"/>
      <c r="AK63" s="51"/>
      <c r="AL63" s="52"/>
      <c r="AM63" s="53" t="s">
        <v>49</v>
      </c>
      <c r="AN63" s="54" t="s">
        <v>49</v>
      </c>
      <c r="AO63" s="54">
        <f t="shared" si="5"/>
        <v>0</v>
      </c>
      <c r="AP63" s="55"/>
    </row>
    <row r="64" spans="2:42">
      <c r="B64" s="51"/>
      <c r="C64" s="52"/>
      <c r="D64" s="53" t="s">
        <v>49</v>
      </c>
      <c r="E64" s="54" t="s">
        <v>49</v>
      </c>
      <c r="F64" s="54">
        <f t="shared" si="0"/>
        <v>0</v>
      </c>
      <c r="G64" s="55"/>
      <c r="I64" s="51"/>
      <c r="J64" s="52"/>
      <c r="K64" s="53" t="s">
        <v>49</v>
      </c>
      <c r="L64" s="101" t="s">
        <v>49</v>
      </c>
      <c r="M64" s="54">
        <f t="shared" si="1"/>
        <v>0</v>
      </c>
      <c r="N64" s="55"/>
      <c r="P64" s="51"/>
      <c r="Q64" s="52"/>
      <c r="R64" s="53" t="s">
        <v>49</v>
      </c>
      <c r="S64" s="101" t="s">
        <v>49</v>
      </c>
      <c r="T64" s="54">
        <f t="shared" si="2"/>
        <v>0</v>
      </c>
      <c r="U64" s="55"/>
      <c r="W64" s="51"/>
      <c r="X64" s="52"/>
      <c r="Y64" s="53" t="s">
        <v>49</v>
      </c>
      <c r="Z64" s="101" t="s">
        <v>49</v>
      </c>
      <c r="AA64" s="54">
        <f t="shared" si="3"/>
        <v>0</v>
      </c>
      <c r="AB64" s="55"/>
      <c r="AD64" s="51"/>
      <c r="AE64" s="52"/>
      <c r="AF64" s="53" t="s">
        <v>49</v>
      </c>
      <c r="AG64" s="101" t="s">
        <v>49</v>
      </c>
      <c r="AH64" s="54">
        <f t="shared" si="4"/>
        <v>0</v>
      </c>
      <c r="AI64" s="55"/>
      <c r="AK64" s="51"/>
      <c r="AL64" s="52"/>
      <c r="AM64" s="53" t="s">
        <v>49</v>
      </c>
      <c r="AN64" s="54" t="s">
        <v>49</v>
      </c>
      <c r="AO64" s="54">
        <f t="shared" si="5"/>
        <v>0</v>
      </c>
      <c r="AP64" s="55"/>
    </row>
    <row r="65" spans="2:42">
      <c r="B65" s="51"/>
      <c r="C65" s="52"/>
      <c r="D65" s="53" t="s">
        <v>49</v>
      </c>
      <c r="E65" s="54" t="s">
        <v>49</v>
      </c>
      <c r="F65" s="54">
        <f t="shared" si="0"/>
        <v>0</v>
      </c>
      <c r="G65" s="55"/>
      <c r="I65" s="51"/>
      <c r="J65" s="52"/>
      <c r="K65" s="53" t="s">
        <v>49</v>
      </c>
      <c r="L65" s="101" t="s">
        <v>49</v>
      </c>
      <c r="M65" s="54">
        <f t="shared" si="1"/>
        <v>0</v>
      </c>
      <c r="N65" s="55"/>
      <c r="P65" s="51"/>
      <c r="Q65" s="52"/>
      <c r="R65" s="53" t="s">
        <v>49</v>
      </c>
      <c r="S65" s="101" t="s">
        <v>49</v>
      </c>
      <c r="T65" s="54">
        <f t="shared" si="2"/>
        <v>0</v>
      </c>
      <c r="U65" s="55"/>
      <c r="W65" s="51"/>
      <c r="X65" s="52"/>
      <c r="Y65" s="53" t="s">
        <v>49</v>
      </c>
      <c r="Z65" s="101" t="s">
        <v>49</v>
      </c>
      <c r="AA65" s="54">
        <f t="shared" si="3"/>
        <v>0</v>
      </c>
      <c r="AB65" s="55"/>
      <c r="AD65" s="51"/>
      <c r="AE65" s="52"/>
      <c r="AF65" s="53" t="s">
        <v>49</v>
      </c>
      <c r="AG65" s="101" t="s">
        <v>49</v>
      </c>
      <c r="AH65" s="54">
        <f t="shared" si="4"/>
        <v>0</v>
      </c>
      <c r="AI65" s="55"/>
      <c r="AK65" s="51"/>
      <c r="AL65" s="52"/>
      <c r="AM65" s="53" t="s">
        <v>49</v>
      </c>
      <c r="AN65" s="54" t="s">
        <v>49</v>
      </c>
      <c r="AO65" s="54">
        <f t="shared" si="5"/>
        <v>0</v>
      </c>
      <c r="AP65" s="55"/>
    </row>
    <row r="66" spans="2:42">
      <c r="B66" s="51"/>
      <c r="C66" s="52"/>
      <c r="D66" s="53" t="s">
        <v>49</v>
      </c>
      <c r="E66" s="54" t="s">
        <v>49</v>
      </c>
      <c r="F66" s="54">
        <f t="shared" si="0"/>
        <v>0</v>
      </c>
      <c r="G66" s="55"/>
      <c r="I66" s="51"/>
      <c r="J66" s="52"/>
      <c r="K66" s="53" t="s">
        <v>49</v>
      </c>
      <c r="L66" s="101" t="s">
        <v>49</v>
      </c>
      <c r="M66" s="54">
        <f t="shared" si="1"/>
        <v>0</v>
      </c>
      <c r="N66" s="55"/>
      <c r="P66" s="51"/>
      <c r="Q66" s="52"/>
      <c r="R66" s="53" t="s">
        <v>49</v>
      </c>
      <c r="S66" s="101" t="s">
        <v>49</v>
      </c>
      <c r="T66" s="54">
        <f t="shared" si="2"/>
        <v>0</v>
      </c>
      <c r="U66" s="55"/>
      <c r="W66" s="51"/>
      <c r="X66" s="52"/>
      <c r="Y66" s="53" t="s">
        <v>49</v>
      </c>
      <c r="Z66" s="101" t="s">
        <v>49</v>
      </c>
      <c r="AA66" s="54">
        <f t="shared" si="3"/>
        <v>0</v>
      </c>
      <c r="AB66" s="55"/>
      <c r="AD66" s="51"/>
      <c r="AE66" s="52"/>
      <c r="AF66" s="53" t="s">
        <v>49</v>
      </c>
      <c r="AG66" s="101" t="s">
        <v>49</v>
      </c>
      <c r="AH66" s="54">
        <f t="shared" si="4"/>
        <v>0</v>
      </c>
      <c r="AI66" s="55"/>
      <c r="AK66" s="51"/>
      <c r="AL66" s="52"/>
      <c r="AM66" s="53" t="s">
        <v>49</v>
      </c>
      <c r="AN66" s="54" t="s">
        <v>49</v>
      </c>
      <c r="AO66" s="54">
        <f t="shared" si="5"/>
        <v>0</v>
      </c>
      <c r="AP66" s="55"/>
    </row>
    <row r="67" spans="2:42">
      <c r="B67" s="51"/>
      <c r="C67" s="52"/>
      <c r="D67" s="53" t="s">
        <v>49</v>
      </c>
      <c r="E67" s="54" t="s">
        <v>49</v>
      </c>
      <c r="F67" s="54">
        <f t="shared" si="0"/>
        <v>0</v>
      </c>
      <c r="G67" s="55"/>
      <c r="I67" s="51"/>
      <c r="J67" s="52"/>
      <c r="K67" s="53" t="s">
        <v>49</v>
      </c>
      <c r="L67" s="101" t="s">
        <v>49</v>
      </c>
      <c r="M67" s="54">
        <f t="shared" si="1"/>
        <v>0</v>
      </c>
      <c r="N67" s="55"/>
      <c r="P67" s="51"/>
      <c r="Q67" s="52"/>
      <c r="R67" s="53" t="s">
        <v>49</v>
      </c>
      <c r="S67" s="101" t="s">
        <v>49</v>
      </c>
      <c r="T67" s="54">
        <f t="shared" si="2"/>
        <v>0</v>
      </c>
      <c r="U67" s="55"/>
      <c r="W67" s="51"/>
      <c r="X67" s="52"/>
      <c r="Y67" s="53" t="s">
        <v>49</v>
      </c>
      <c r="Z67" s="101" t="s">
        <v>49</v>
      </c>
      <c r="AA67" s="54">
        <f t="shared" si="3"/>
        <v>0</v>
      </c>
      <c r="AB67" s="55"/>
      <c r="AD67" s="51"/>
      <c r="AE67" s="52"/>
      <c r="AF67" s="53" t="s">
        <v>49</v>
      </c>
      <c r="AG67" s="101" t="s">
        <v>49</v>
      </c>
      <c r="AH67" s="54">
        <f t="shared" si="4"/>
        <v>0</v>
      </c>
      <c r="AI67" s="55"/>
      <c r="AK67" s="51"/>
      <c r="AL67" s="52"/>
      <c r="AM67" s="53" t="s">
        <v>49</v>
      </c>
      <c r="AN67" s="54" t="s">
        <v>49</v>
      </c>
      <c r="AO67" s="54">
        <f t="shared" si="5"/>
        <v>0</v>
      </c>
      <c r="AP67" s="55"/>
    </row>
    <row r="68" spans="2:42">
      <c r="B68" s="51"/>
      <c r="C68" s="52"/>
      <c r="D68" s="53" t="s">
        <v>49</v>
      </c>
      <c r="E68" s="54" t="s">
        <v>49</v>
      </c>
      <c r="F68" s="54">
        <f t="shared" si="0"/>
        <v>0</v>
      </c>
      <c r="G68" s="55"/>
      <c r="I68" s="51"/>
      <c r="J68" s="52"/>
      <c r="K68" s="53" t="s">
        <v>49</v>
      </c>
      <c r="L68" s="101" t="s">
        <v>49</v>
      </c>
      <c r="M68" s="54">
        <f t="shared" si="1"/>
        <v>0</v>
      </c>
      <c r="N68" s="55"/>
      <c r="P68" s="51"/>
      <c r="Q68" s="52"/>
      <c r="R68" s="53" t="s">
        <v>49</v>
      </c>
      <c r="S68" s="101" t="s">
        <v>49</v>
      </c>
      <c r="T68" s="54">
        <f t="shared" si="2"/>
        <v>0</v>
      </c>
      <c r="U68" s="55"/>
      <c r="W68" s="51"/>
      <c r="X68" s="52"/>
      <c r="Y68" s="53" t="s">
        <v>49</v>
      </c>
      <c r="Z68" s="101" t="s">
        <v>49</v>
      </c>
      <c r="AA68" s="54">
        <f t="shared" si="3"/>
        <v>0</v>
      </c>
      <c r="AB68" s="55"/>
      <c r="AD68" s="51"/>
      <c r="AE68" s="52"/>
      <c r="AF68" s="53" t="s">
        <v>49</v>
      </c>
      <c r="AG68" s="101" t="s">
        <v>49</v>
      </c>
      <c r="AH68" s="54">
        <f t="shared" si="4"/>
        <v>0</v>
      </c>
      <c r="AI68" s="55"/>
      <c r="AK68" s="51"/>
      <c r="AL68" s="52"/>
      <c r="AM68" s="53" t="s">
        <v>49</v>
      </c>
      <c r="AN68" s="54" t="s">
        <v>49</v>
      </c>
      <c r="AO68" s="54">
        <f t="shared" si="5"/>
        <v>0</v>
      </c>
      <c r="AP68" s="55"/>
    </row>
    <row r="69" spans="2:42">
      <c r="B69" s="51"/>
      <c r="C69" s="52"/>
      <c r="D69" s="53" t="s">
        <v>49</v>
      </c>
      <c r="E69" s="54" t="s">
        <v>49</v>
      </c>
      <c r="F69" s="54">
        <f t="shared" si="0"/>
        <v>0</v>
      </c>
      <c r="G69" s="55"/>
      <c r="I69" s="51"/>
      <c r="J69" s="52"/>
      <c r="K69" s="53" t="s">
        <v>49</v>
      </c>
      <c r="L69" s="101" t="s">
        <v>49</v>
      </c>
      <c r="M69" s="54">
        <f t="shared" si="1"/>
        <v>0</v>
      </c>
      <c r="N69" s="55"/>
      <c r="P69" s="51"/>
      <c r="Q69" s="52"/>
      <c r="R69" s="53" t="s">
        <v>49</v>
      </c>
      <c r="S69" s="101" t="s">
        <v>49</v>
      </c>
      <c r="T69" s="54">
        <f t="shared" si="2"/>
        <v>0</v>
      </c>
      <c r="U69" s="55"/>
      <c r="W69" s="51"/>
      <c r="X69" s="52"/>
      <c r="Y69" s="53" t="s">
        <v>49</v>
      </c>
      <c r="Z69" s="101" t="s">
        <v>49</v>
      </c>
      <c r="AA69" s="54">
        <f t="shared" si="3"/>
        <v>0</v>
      </c>
      <c r="AB69" s="55"/>
      <c r="AD69" s="51"/>
      <c r="AE69" s="52"/>
      <c r="AF69" s="53" t="s">
        <v>49</v>
      </c>
      <c r="AG69" s="101" t="s">
        <v>49</v>
      </c>
      <c r="AH69" s="54">
        <f t="shared" si="4"/>
        <v>0</v>
      </c>
      <c r="AI69" s="55"/>
      <c r="AK69" s="51"/>
      <c r="AL69" s="52"/>
      <c r="AM69" s="53" t="s">
        <v>49</v>
      </c>
      <c r="AN69" s="54" t="s">
        <v>49</v>
      </c>
      <c r="AO69" s="54">
        <f t="shared" si="5"/>
        <v>0</v>
      </c>
      <c r="AP69" s="55"/>
    </row>
    <row r="70" spans="2:42">
      <c r="B70" s="51"/>
      <c r="C70" s="52"/>
      <c r="D70" s="53" t="s">
        <v>49</v>
      </c>
      <c r="E70" s="54" t="s">
        <v>49</v>
      </c>
      <c r="F70" s="54">
        <f t="shared" si="0"/>
        <v>0</v>
      </c>
      <c r="G70" s="55"/>
      <c r="I70" s="51"/>
      <c r="J70" s="52"/>
      <c r="K70" s="53" t="s">
        <v>49</v>
      </c>
      <c r="L70" s="101" t="s">
        <v>49</v>
      </c>
      <c r="M70" s="54">
        <f t="shared" si="1"/>
        <v>0</v>
      </c>
      <c r="N70" s="55"/>
      <c r="P70" s="51"/>
      <c r="Q70" s="52"/>
      <c r="R70" s="53" t="s">
        <v>49</v>
      </c>
      <c r="S70" s="101" t="s">
        <v>49</v>
      </c>
      <c r="T70" s="54">
        <f t="shared" si="2"/>
        <v>0</v>
      </c>
      <c r="U70" s="55"/>
      <c r="W70" s="51"/>
      <c r="X70" s="52"/>
      <c r="Y70" s="53" t="s">
        <v>49</v>
      </c>
      <c r="Z70" s="101" t="s">
        <v>49</v>
      </c>
      <c r="AA70" s="54">
        <f t="shared" si="3"/>
        <v>0</v>
      </c>
      <c r="AB70" s="55"/>
      <c r="AD70" s="51"/>
      <c r="AE70" s="52"/>
      <c r="AF70" s="53" t="s">
        <v>49</v>
      </c>
      <c r="AG70" s="101" t="s">
        <v>49</v>
      </c>
      <c r="AH70" s="54">
        <f t="shared" si="4"/>
        <v>0</v>
      </c>
      <c r="AI70" s="55"/>
      <c r="AK70" s="51"/>
      <c r="AL70" s="52"/>
      <c r="AM70" s="53" t="s">
        <v>49</v>
      </c>
      <c r="AN70" s="54" t="s">
        <v>49</v>
      </c>
      <c r="AO70" s="54">
        <f t="shared" si="5"/>
        <v>0</v>
      </c>
      <c r="AP70" s="55"/>
    </row>
    <row r="71" spans="2:42">
      <c r="B71" s="51"/>
      <c r="C71" s="52"/>
      <c r="D71" s="53" t="s">
        <v>49</v>
      </c>
      <c r="E71" s="54" t="s">
        <v>49</v>
      </c>
      <c r="F71" s="54">
        <f t="shared" si="0"/>
        <v>0</v>
      </c>
      <c r="G71" s="55"/>
      <c r="I71" s="51"/>
      <c r="J71" s="52"/>
      <c r="K71" s="53" t="s">
        <v>49</v>
      </c>
      <c r="L71" s="101" t="s">
        <v>49</v>
      </c>
      <c r="M71" s="54">
        <f t="shared" si="1"/>
        <v>0</v>
      </c>
      <c r="N71" s="55"/>
      <c r="P71" s="51"/>
      <c r="Q71" s="52"/>
      <c r="R71" s="53" t="s">
        <v>49</v>
      </c>
      <c r="S71" s="101" t="s">
        <v>49</v>
      </c>
      <c r="T71" s="54">
        <f t="shared" si="2"/>
        <v>0</v>
      </c>
      <c r="U71" s="55"/>
      <c r="W71" s="51"/>
      <c r="X71" s="52"/>
      <c r="Y71" s="53" t="s">
        <v>49</v>
      </c>
      <c r="Z71" s="101" t="s">
        <v>49</v>
      </c>
      <c r="AA71" s="54">
        <f t="shared" si="3"/>
        <v>0</v>
      </c>
      <c r="AB71" s="55"/>
      <c r="AD71" s="51"/>
      <c r="AE71" s="52"/>
      <c r="AF71" s="53" t="s">
        <v>49</v>
      </c>
      <c r="AG71" s="101" t="s">
        <v>49</v>
      </c>
      <c r="AH71" s="54">
        <f t="shared" si="4"/>
        <v>0</v>
      </c>
      <c r="AI71" s="55"/>
      <c r="AK71" s="51"/>
      <c r="AL71" s="52"/>
      <c r="AM71" s="53" t="s">
        <v>49</v>
      </c>
      <c r="AN71" s="54" t="s">
        <v>49</v>
      </c>
      <c r="AO71" s="54">
        <f t="shared" si="5"/>
        <v>0</v>
      </c>
      <c r="AP71" s="55"/>
    </row>
    <row r="72" spans="2:42">
      <c r="B72" s="51"/>
      <c r="C72" s="52"/>
      <c r="D72" s="53" t="s">
        <v>49</v>
      </c>
      <c r="E72" s="54" t="s">
        <v>49</v>
      </c>
      <c r="F72" s="54">
        <f t="shared" si="0"/>
        <v>0</v>
      </c>
      <c r="G72" s="55"/>
      <c r="I72" s="51"/>
      <c r="J72" s="52"/>
      <c r="K72" s="53" t="s">
        <v>49</v>
      </c>
      <c r="L72" s="101" t="s">
        <v>49</v>
      </c>
      <c r="M72" s="54">
        <f t="shared" si="1"/>
        <v>0</v>
      </c>
      <c r="N72" s="55"/>
      <c r="P72" s="51"/>
      <c r="Q72" s="52"/>
      <c r="R72" s="53" t="s">
        <v>49</v>
      </c>
      <c r="S72" s="101" t="s">
        <v>49</v>
      </c>
      <c r="T72" s="54">
        <f t="shared" si="2"/>
        <v>0</v>
      </c>
      <c r="U72" s="55"/>
      <c r="W72" s="51"/>
      <c r="X72" s="52"/>
      <c r="Y72" s="53" t="s">
        <v>49</v>
      </c>
      <c r="Z72" s="101" t="s">
        <v>49</v>
      </c>
      <c r="AA72" s="54">
        <f t="shared" si="3"/>
        <v>0</v>
      </c>
      <c r="AB72" s="55"/>
      <c r="AD72" s="51"/>
      <c r="AE72" s="52"/>
      <c r="AF72" s="53" t="s">
        <v>49</v>
      </c>
      <c r="AG72" s="101" t="s">
        <v>49</v>
      </c>
      <c r="AH72" s="54">
        <f t="shared" si="4"/>
        <v>0</v>
      </c>
      <c r="AI72" s="55"/>
      <c r="AK72" s="51"/>
      <c r="AL72" s="52"/>
      <c r="AM72" s="53" t="s">
        <v>49</v>
      </c>
      <c r="AN72" s="54" t="s">
        <v>49</v>
      </c>
      <c r="AO72" s="54">
        <f t="shared" si="5"/>
        <v>0</v>
      </c>
      <c r="AP72" s="55"/>
    </row>
    <row r="73" spans="2:42">
      <c r="B73" s="51"/>
      <c r="C73" s="52"/>
      <c r="D73" s="53" t="s">
        <v>49</v>
      </c>
      <c r="E73" s="54" t="s">
        <v>49</v>
      </c>
      <c r="F73" s="54">
        <f t="shared" si="0"/>
        <v>0</v>
      </c>
      <c r="G73" s="55"/>
      <c r="I73" s="51"/>
      <c r="J73" s="52"/>
      <c r="K73" s="53" t="s">
        <v>49</v>
      </c>
      <c r="L73" s="101" t="s">
        <v>49</v>
      </c>
      <c r="M73" s="54">
        <f t="shared" si="1"/>
        <v>0</v>
      </c>
      <c r="N73" s="55"/>
      <c r="P73" s="51"/>
      <c r="Q73" s="52"/>
      <c r="R73" s="53" t="s">
        <v>49</v>
      </c>
      <c r="S73" s="101" t="s">
        <v>49</v>
      </c>
      <c r="T73" s="54">
        <f t="shared" si="2"/>
        <v>0</v>
      </c>
      <c r="U73" s="55"/>
      <c r="W73" s="51"/>
      <c r="X73" s="52"/>
      <c r="Y73" s="53" t="s">
        <v>49</v>
      </c>
      <c r="Z73" s="101" t="s">
        <v>49</v>
      </c>
      <c r="AA73" s="54">
        <f t="shared" si="3"/>
        <v>0</v>
      </c>
      <c r="AB73" s="55"/>
      <c r="AD73" s="51"/>
      <c r="AE73" s="52"/>
      <c r="AF73" s="53" t="s">
        <v>49</v>
      </c>
      <c r="AG73" s="101" t="s">
        <v>49</v>
      </c>
      <c r="AH73" s="54">
        <f t="shared" si="4"/>
        <v>0</v>
      </c>
      <c r="AI73" s="55"/>
      <c r="AK73" s="51"/>
      <c r="AL73" s="52"/>
      <c r="AM73" s="53" t="s">
        <v>49</v>
      </c>
      <c r="AN73" s="54" t="s">
        <v>49</v>
      </c>
      <c r="AO73" s="54">
        <f t="shared" si="5"/>
        <v>0</v>
      </c>
      <c r="AP73" s="55"/>
    </row>
    <row r="74" spans="2:42">
      <c r="B74" s="51"/>
      <c r="C74" s="52"/>
      <c r="D74" s="53" t="s">
        <v>49</v>
      </c>
      <c r="E74" s="54" t="s">
        <v>49</v>
      </c>
      <c r="F74" s="54">
        <f t="shared" si="0"/>
        <v>0</v>
      </c>
      <c r="G74" s="55"/>
      <c r="I74" s="51"/>
      <c r="J74" s="52"/>
      <c r="K74" s="53" t="s">
        <v>49</v>
      </c>
      <c r="L74" s="101" t="s">
        <v>49</v>
      </c>
      <c r="M74" s="54">
        <f t="shared" si="1"/>
        <v>0</v>
      </c>
      <c r="N74" s="55"/>
      <c r="P74" s="51"/>
      <c r="Q74" s="52"/>
      <c r="R74" s="53" t="s">
        <v>49</v>
      </c>
      <c r="S74" s="101" t="s">
        <v>49</v>
      </c>
      <c r="T74" s="54">
        <f t="shared" si="2"/>
        <v>0</v>
      </c>
      <c r="U74" s="55"/>
      <c r="W74" s="51"/>
      <c r="X74" s="52"/>
      <c r="Y74" s="53" t="s">
        <v>49</v>
      </c>
      <c r="Z74" s="101" t="s">
        <v>49</v>
      </c>
      <c r="AA74" s="54">
        <f t="shared" si="3"/>
        <v>0</v>
      </c>
      <c r="AB74" s="55"/>
      <c r="AD74" s="51"/>
      <c r="AE74" s="52"/>
      <c r="AF74" s="53" t="s">
        <v>49</v>
      </c>
      <c r="AG74" s="101" t="s">
        <v>49</v>
      </c>
      <c r="AH74" s="54">
        <f t="shared" si="4"/>
        <v>0</v>
      </c>
      <c r="AI74" s="55"/>
      <c r="AK74" s="51"/>
      <c r="AL74" s="52"/>
      <c r="AM74" s="53" t="s">
        <v>49</v>
      </c>
      <c r="AN74" s="54" t="s">
        <v>49</v>
      </c>
      <c r="AO74" s="54">
        <f t="shared" si="5"/>
        <v>0</v>
      </c>
      <c r="AP74" s="55"/>
    </row>
    <row r="75" spans="2:42">
      <c r="B75" s="51"/>
      <c r="C75" s="52"/>
      <c r="D75" s="53" t="s">
        <v>49</v>
      </c>
      <c r="E75" s="54" t="s">
        <v>49</v>
      </c>
      <c r="F75" s="54">
        <f t="shared" si="0"/>
        <v>0</v>
      </c>
      <c r="G75" s="55"/>
      <c r="I75" s="51"/>
      <c r="J75" s="52"/>
      <c r="K75" s="53" t="s">
        <v>49</v>
      </c>
      <c r="L75" s="101" t="s">
        <v>49</v>
      </c>
      <c r="M75" s="54">
        <f t="shared" si="1"/>
        <v>0</v>
      </c>
      <c r="N75" s="55"/>
      <c r="P75" s="51"/>
      <c r="Q75" s="52"/>
      <c r="R75" s="53" t="s">
        <v>49</v>
      </c>
      <c r="S75" s="101" t="s">
        <v>49</v>
      </c>
      <c r="T75" s="54">
        <f t="shared" si="2"/>
        <v>0</v>
      </c>
      <c r="U75" s="55"/>
      <c r="W75" s="51"/>
      <c r="X75" s="52"/>
      <c r="Y75" s="53" t="s">
        <v>49</v>
      </c>
      <c r="Z75" s="101" t="s">
        <v>49</v>
      </c>
      <c r="AA75" s="54">
        <f t="shared" si="3"/>
        <v>0</v>
      </c>
      <c r="AB75" s="55"/>
      <c r="AD75" s="51"/>
      <c r="AE75" s="52"/>
      <c r="AF75" s="53" t="s">
        <v>49</v>
      </c>
      <c r="AG75" s="101" t="s">
        <v>49</v>
      </c>
      <c r="AH75" s="54">
        <f t="shared" si="4"/>
        <v>0</v>
      </c>
      <c r="AI75" s="55"/>
      <c r="AK75" s="51"/>
      <c r="AL75" s="52"/>
      <c r="AM75" s="53" t="s">
        <v>49</v>
      </c>
      <c r="AN75" s="54" t="s">
        <v>49</v>
      </c>
      <c r="AO75" s="54">
        <f t="shared" si="5"/>
        <v>0</v>
      </c>
      <c r="AP75" s="55"/>
    </row>
    <row r="76" spans="2:42">
      <c r="B76" s="51"/>
      <c r="C76" s="52"/>
      <c r="D76" s="53" t="s">
        <v>49</v>
      </c>
      <c r="E76" s="54" t="s">
        <v>49</v>
      </c>
      <c r="F76" s="54">
        <f t="shared" si="0"/>
        <v>0</v>
      </c>
      <c r="G76" s="55"/>
      <c r="I76" s="51"/>
      <c r="J76" s="52"/>
      <c r="K76" s="53" t="s">
        <v>49</v>
      </c>
      <c r="L76" s="101" t="s">
        <v>49</v>
      </c>
      <c r="M76" s="54">
        <f t="shared" si="1"/>
        <v>0</v>
      </c>
      <c r="N76" s="55"/>
      <c r="P76" s="51"/>
      <c r="Q76" s="52"/>
      <c r="R76" s="53" t="s">
        <v>49</v>
      </c>
      <c r="S76" s="101" t="s">
        <v>49</v>
      </c>
      <c r="T76" s="54">
        <f t="shared" si="2"/>
        <v>0</v>
      </c>
      <c r="U76" s="55"/>
      <c r="W76" s="51"/>
      <c r="X76" s="52"/>
      <c r="Y76" s="53" t="s">
        <v>49</v>
      </c>
      <c r="Z76" s="101" t="s">
        <v>49</v>
      </c>
      <c r="AA76" s="54">
        <f t="shared" si="3"/>
        <v>0</v>
      </c>
      <c r="AB76" s="55"/>
      <c r="AD76" s="51"/>
      <c r="AE76" s="52"/>
      <c r="AF76" s="53" t="s">
        <v>49</v>
      </c>
      <c r="AG76" s="101" t="s">
        <v>49</v>
      </c>
      <c r="AH76" s="54">
        <f t="shared" si="4"/>
        <v>0</v>
      </c>
      <c r="AI76" s="55"/>
      <c r="AK76" s="51"/>
      <c r="AL76" s="52"/>
      <c r="AM76" s="53" t="s">
        <v>49</v>
      </c>
      <c r="AN76" s="54" t="s">
        <v>49</v>
      </c>
      <c r="AO76" s="54">
        <f t="shared" si="5"/>
        <v>0</v>
      </c>
      <c r="AP76" s="55"/>
    </row>
    <row r="77" spans="2:42">
      <c r="B77" s="51"/>
      <c r="C77" s="52"/>
      <c r="D77" s="53" t="s">
        <v>49</v>
      </c>
      <c r="E77" s="54" t="s">
        <v>49</v>
      </c>
      <c r="F77" s="54">
        <f t="shared" si="0"/>
        <v>0</v>
      </c>
      <c r="G77" s="55"/>
      <c r="I77" s="51"/>
      <c r="J77" s="52"/>
      <c r="K77" s="53" t="s">
        <v>49</v>
      </c>
      <c r="L77" s="101" t="s">
        <v>49</v>
      </c>
      <c r="M77" s="54">
        <f t="shared" si="1"/>
        <v>0</v>
      </c>
      <c r="N77" s="55"/>
      <c r="P77" s="51"/>
      <c r="Q77" s="52"/>
      <c r="R77" s="53" t="s">
        <v>49</v>
      </c>
      <c r="S77" s="101" t="s">
        <v>49</v>
      </c>
      <c r="T77" s="54">
        <f t="shared" si="2"/>
        <v>0</v>
      </c>
      <c r="U77" s="55"/>
      <c r="W77" s="51"/>
      <c r="X77" s="52"/>
      <c r="Y77" s="53" t="s">
        <v>49</v>
      </c>
      <c r="Z77" s="101" t="s">
        <v>49</v>
      </c>
      <c r="AA77" s="54">
        <f t="shared" si="3"/>
        <v>0</v>
      </c>
      <c r="AB77" s="55"/>
      <c r="AD77" s="51"/>
      <c r="AE77" s="52"/>
      <c r="AF77" s="53" t="s">
        <v>49</v>
      </c>
      <c r="AG77" s="101" t="s">
        <v>49</v>
      </c>
      <c r="AH77" s="54">
        <f t="shared" si="4"/>
        <v>0</v>
      </c>
      <c r="AI77" s="55"/>
      <c r="AK77" s="51"/>
      <c r="AL77" s="52"/>
      <c r="AM77" s="53" t="s">
        <v>49</v>
      </c>
      <c r="AN77" s="54" t="s">
        <v>49</v>
      </c>
      <c r="AO77" s="54">
        <f t="shared" si="5"/>
        <v>0</v>
      </c>
      <c r="AP77" s="55"/>
    </row>
    <row r="78" spans="2:42">
      <c r="B78" s="51"/>
      <c r="C78" s="52"/>
      <c r="D78" s="53" t="s">
        <v>49</v>
      </c>
      <c r="E78" s="54" t="s">
        <v>49</v>
      </c>
      <c r="F78" s="54">
        <f t="shared" si="0"/>
        <v>0</v>
      </c>
      <c r="G78" s="55"/>
      <c r="I78" s="51"/>
      <c r="J78" s="52"/>
      <c r="K78" s="53" t="s">
        <v>49</v>
      </c>
      <c r="L78" s="101" t="s">
        <v>49</v>
      </c>
      <c r="M78" s="54">
        <f t="shared" si="1"/>
        <v>0</v>
      </c>
      <c r="N78" s="55"/>
      <c r="P78" s="51"/>
      <c r="Q78" s="52"/>
      <c r="R78" s="53" t="s">
        <v>49</v>
      </c>
      <c r="S78" s="101" t="s">
        <v>49</v>
      </c>
      <c r="T78" s="54">
        <f t="shared" si="2"/>
        <v>0</v>
      </c>
      <c r="U78" s="55"/>
      <c r="W78" s="51"/>
      <c r="X78" s="52"/>
      <c r="Y78" s="53" t="s">
        <v>49</v>
      </c>
      <c r="Z78" s="101" t="s">
        <v>49</v>
      </c>
      <c r="AA78" s="54">
        <f t="shared" si="3"/>
        <v>0</v>
      </c>
      <c r="AB78" s="55"/>
      <c r="AD78" s="51"/>
      <c r="AE78" s="52"/>
      <c r="AF78" s="53" t="s">
        <v>49</v>
      </c>
      <c r="AG78" s="101" t="s">
        <v>49</v>
      </c>
      <c r="AH78" s="54">
        <f t="shared" si="4"/>
        <v>0</v>
      </c>
      <c r="AI78" s="55"/>
      <c r="AK78" s="51"/>
      <c r="AL78" s="52"/>
      <c r="AM78" s="53" t="s">
        <v>49</v>
      </c>
      <c r="AN78" s="54" t="s">
        <v>49</v>
      </c>
      <c r="AO78" s="54">
        <f t="shared" si="5"/>
        <v>0</v>
      </c>
      <c r="AP78" s="55"/>
    </row>
    <row r="79" spans="2:42">
      <c r="B79" s="51"/>
      <c r="C79" s="52"/>
      <c r="D79" s="53" t="s">
        <v>49</v>
      </c>
      <c r="E79" s="54" t="s">
        <v>49</v>
      </c>
      <c r="F79" s="54">
        <f t="shared" si="0"/>
        <v>0</v>
      </c>
      <c r="G79" s="55"/>
      <c r="I79" s="51"/>
      <c r="J79" s="52"/>
      <c r="K79" s="53" t="s">
        <v>49</v>
      </c>
      <c r="L79" s="101" t="s">
        <v>49</v>
      </c>
      <c r="M79" s="54">
        <f t="shared" si="1"/>
        <v>0</v>
      </c>
      <c r="N79" s="55"/>
      <c r="P79" s="51"/>
      <c r="Q79" s="52"/>
      <c r="R79" s="53" t="s">
        <v>49</v>
      </c>
      <c r="S79" s="101" t="s">
        <v>49</v>
      </c>
      <c r="T79" s="54">
        <f t="shared" si="2"/>
        <v>0</v>
      </c>
      <c r="U79" s="55"/>
      <c r="W79" s="51"/>
      <c r="X79" s="52"/>
      <c r="Y79" s="53" t="s">
        <v>49</v>
      </c>
      <c r="Z79" s="101" t="s">
        <v>49</v>
      </c>
      <c r="AA79" s="54">
        <f t="shared" si="3"/>
        <v>0</v>
      </c>
      <c r="AB79" s="55"/>
      <c r="AD79" s="51"/>
      <c r="AE79" s="52"/>
      <c r="AF79" s="53" t="s">
        <v>49</v>
      </c>
      <c r="AG79" s="101" t="s">
        <v>49</v>
      </c>
      <c r="AH79" s="54">
        <f t="shared" si="4"/>
        <v>0</v>
      </c>
      <c r="AI79" s="55"/>
      <c r="AK79" s="51"/>
      <c r="AL79" s="52"/>
      <c r="AM79" s="53" t="s">
        <v>49</v>
      </c>
      <c r="AN79" s="54" t="s">
        <v>49</v>
      </c>
      <c r="AO79" s="54">
        <f t="shared" si="5"/>
        <v>0</v>
      </c>
      <c r="AP79" s="55"/>
    </row>
    <row r="80" spans="2:42">
      <c r="B80" s="51"/>
      <c r="C80" s="52"/>
      <c r="D80" s="53" t="s">
        <v>49</v>
      </c>
      <c r="E80" s="54" t="s">
        <v>49</v>
      </c>
      <c r="F80" s="54">
        <f t="shared" si="0"/>
        <v>0</v>
      </c>
      <c r="G80" s="55"/>
      <c r="I80" s="51"/>
      <c r="J80" s="52"/>
      <c r="K80" s="53" t="s">
        <v>49</v>
      </c>
      <c r="L80" s="101" t="s">
        <v>49</v>
      </c>
      <c r="M80" s="54">
        <f t="shared" si="1"/>
        <v>0</v>
      </c>
      <c r="N80" s="55"/>
      <c r="P80" s="51"/>
      <c r="Q80" s="52"/>
      <c r="R80" s="53" t="s">
        <v>49</v>
      </c>
      <c r="S80" s="101" t="s">
        <v>49</v>
      </c>
      <c r="T80" s="54">
        <f t="shared" si="2"/>
        <v>0</v>
      </c>
      <c r="U80" s="55"/>
      <c r="W80" s="51"/>
      <c r="X80" s="52"/>
      <c r="Y80" s="53" t="s">
        <v>49</v>
      </c>
      <c r="Z80" s="101" t="s">
        <v>49</v>
      </c>
      <c r="AA80" s="54">
        <f t="shared" si="3"/>
        <v>0</v>
      </c>
      <c r="AB80" s="55"/>
      <c r="AD80" s="51"/>
      <c r="AE80" s="52"/>
      <c r="AF80" s="53" t="s">
        <v>49</v>
      </c>
      <c r="AG80" s="101" t="s">
        <v>49</v>
      </c>
      <c r="AH80" s="54">
        <f t="shared" si="4"/>
        <v>0</v>
      </c>
      <c r="AI80" s="55"/>
      <c r="AK80" s="51"/>
      <c r="AL80" s="52"/>
      <c r="AM80" s="53" t="s">
        <v>49</v>
      </c>
      <c r="AN80" s="54" t="s">
        <v>49</v>
      </c>
      <c r="AO80" s="54">
        <f t="shared" si="5"/>
        <v>0</v>
      </c>
      <c r="AP80" s="55"/>
    </row>
    <row r="81" spans="2:42">
      <c r="B81" s="51"/>
      <c r="C81" s="52"/>
      <c r="D81" s="53" t="s">
        <v>49</v>
      </c>
      <c r="E81" s="54" t="s">
        <v>49</v>
      </c>
      <c r="F81" s="54">
        <f t="shared" si="0"/>
        <v>0</v>
      </c>
      <c r="G81" s="55"/>
      <c r="I81" s="51"/>
      <c r="J81" s="52"/>
      <c r="K81" s="53" t="s">
        <v>49</v>
      </c>
      <c r="L81" s="101" t="s">
        <v>49</v>
      </c>
      <c r="M81" s="54">
        <f t="shared" si="1"/>
        <v>0</v>
      </c>
      <c r="N81" s="55"/>
      <c r="P81" s="51"/>
      <c r="Q81" s="52"/>
      <c r="R81" s="53" t="s">
        <v>49</v>
      </c>
      <c r="S81" s="101" t="s">
        <v>49</v>
      </c>
      <c r="T81" s="54">
        <f t="shared" si="2"/>
        <v>0</v>
      </c>
      <c r="U81" s="55"/>
      <c r="W81" s="51"/>
      <c r="X81" s="52"/>
      <c r="Y81" s="53" t="s">
        <v>49</v>
      </c>
      <c r="Z81" s="101" t="s">
        <v>49</v>
      </c>
      <c r="AA81" s="54">
        <f t="shared" si="3"/>
        <v>0</v>
      </c>
      <c r="AB81" s="55"/>
      <c r="AD81" s="51"/>
      <c r="AE81" s="52"/>
      <c r="AF81" s="53" t="s">
        <v>49</v>
      </c>
      <c r="AG81" s="101" t="s">
        <v>49</v>
      </c>
      <c r="AH81" s="54">
        <f t="shared" si="4"/>
        <v>0</v>
      </c>
      <c r="AI81" s="55"/>
      <c r="AK81" s="51"/>
      <c r="AL81" s="52"/>
      <c r="AM81" s="53" t="s">
        <v>49</v>
      </c>
      <c r="AN81" s="54" t="s">
        <v>49</v>
      </c>
      <c r="AO81" s="54">
        <f t="shared" si="5"/>
        <v>0</v>
      </c>
      <c r="AP81" s="55"/>
    </row>
    <row r="82" spans="2:42">
      <c r="B82" s="51"/>
      <c r="C82" s="52"/>
      <c r="D82" s="53" t="s">
        <v>49</v>
      </c>
      <c r="E82" s="54" t="s">
        <v>49</v>
      </c>
      <c r="F82" s="54">
        <f t="shared" si="0"/>
        <v>0</v>
      </c>
      <c r="G82" s="55"/>
      <c r="I82" s="51"/>
      <c r="J82" s="52"/>
      <c r="K82" s="53" t="s">
        <v>49</v>
      </c>
      <c r="L82" s="101" t="s">
        <v>49</v>
      </c>
      <c r="M82" s="54">
        <f t="shared" si="1"/>
        <v>0</v>
      </c>
      <c r="N82" s="55"/>
      <c r="P82" s="51"/>
      <c r="Q82" s="52"/>
      <c r="R82" s="53" t="s">
        <v>49</v>
      </c>
      <c r="S82" s="101" t="s">
        <v>49</v>
      </c>
      <c r="T82" s="54">
        <f t="shared" si="2"/>
        <v>0</v>
      </c>
      <c r="U82" s="55"/>
      <c r="W82" s="51"/>
      <c r="X82" s="52"/>
      <c r="Y82" s="53" t="s">
        <v>49</v>
      </c>
      <c r="Z82" s="101" t="s">
        <v>49</v>
      </c>
      <c r="AA82" s="54">
        <f t="shared" si="3"/>
        <v>0</v>
      </c>
      <c r="AB82" s="55"/>
      <c r="AD82" s="51"/>
      <c r="AE82" s="52"/>
      <c r="AF82" s="53" t="s">
        <v>49</v>
      </c>
      <c r="AG82" s="101" t="s">
        <v>49</v>
      </c>
      <c r="AH82" s="54">
        <f t="shared" si="4"/>
        <v>0</v>
      </c>
      <c r="AI82" s="55"/>
      <c r="AK82" s="51"/>
      <c r="AL82" s="52"/>
      <c r="AM82" s="53" t="s">
        <v>49</v>
      </c>
      <c r="AN82" s="54" t="s">
        <v>49</v>
      </c>
      <c r="AO82" s="54">
        <f t="shared" si="5"/>
        <v>0</v>
      </c>
      <c r="AP82" s="55"/>
    </row>
    <row r="83" spans="2:42">
      <c r="B83" s="51"/>
      <c r="C83" s="52"/>
      <c r="D83" s="53" t="s">
        <v>49</v>
      </c>
      <c r="E83" s="54" t="s">
        <v>49</v>
      </c>
      <c r="F83" s="54">
        <f t="shared" si="0"/>
        <v>0</v>
      </c>
      <c r="G83" s="55"/>
      <c r="I83" s="51"/>
      <c r="J83" s="52"/>
      <c r="K83" s="53" t="s">
        <v>49</v>
      </c>
      <c r="L83" s="101" t="s">
        <v>49</v>
      </c>
      <c r="M83" s="54">
        <f t="shared" si="1"/>
        <v>0</v>
      </c>
      <c r="N83" s="55"/>
      <c r="P83" s="51"/>
      <c r="Q83" s="52"/>
      <c r="R83" s="53" t="s">
        <v>49</v>
      </c>
      <c r="S83" s="101" t="s">
        <v>49</v>
      </c>
      <c r="T83" s="54">
        <f t="shared" si="2"/>
        <v>0</v>
      </c>
      <c r="U83" s="55"/>
      <c r="W83" s="51"/>
      <c r="X83" s="52"/>
      <c r="Y83" s="53" t="s">
        <v>49</v>
      </c>
      <c r="Z83" s="101" t="s">
        <v>49</v>
      </c>
      <c r="AA83" s="54">
        <f t="shared" si="3"/>
        <v>0</v>
      </c>
      <c r="AB83" s="55"/>
      <c r="AD83" s="51"/>
      <c r="AE83" s="52"/>
      <c r="AF83" s="53" t="s">
        <v>49</v>
      </c>
      <c r="AG83" s="101" t="s">
        <v>49</v>
      </c>
      <c r="AH83" s="54">
        <f t="shared" si="4"/>
        <v>0</v>
      </c>
      <c r="AI83" s="55"/>
      <c r="AK83" s="51"/>
      <c r="AL83" s="52"/>
      <c r="AM83" s="53" t="s">
        <v>49</v>
      </c>
      <c r="AN83" s="54" t="s">
        <v>49</v>
      </c>
      <c r="AO83" s="54">
        <f t="shared" si="5"/>
        <v>0</v>
      </c>
      <c r="AP83" s="55"/>
    </row>
    <row r="84" spans="2:42">
      <c r="B84" s="51"/>
      <c r="C84" s="52"/>
      <c r="D84" s="53" t="s">
        <v>49</v>
      </c>
      <c r="E84" s="54" t="s">
        <v>49</v>
      </c>
      <c r="F84" s="54">
        <f t="shared" si="0"/>
        <v>0</v>
      </c>
      <c r="G84" s="55"/>
      <c r="I84" s="51"/>
      <c r="J84" s="52"/>
      <c r="K84" s="53" t="s">
        <v>49</v>
      </c>
      <c r="L84" s="101" t="s">
        <v>49</v>
      </c>
      <c r="M84" s="54">
        <f t="shared" si="1"/>
        <v>0</v>
      </c>
      <c r="N84" s="55"/>
      <c r="P84" s="51"/>
      <c r="Q84" s="52"/>
      <c r="R84" s="53" t="s">
        <v>49</v>
      </c>
      <c r="S84" s="101" t="s">
        <v>49</v>
      </c>
      <c r="T84" s="54">
        <f t="shared" si="2"/>
        <v>0</v>
      </c>
      <c r="U84" s="55"/>
      <c r="W84" s="51"/>
      <c r="X84" s="52"/>
      <c r="Y84" s="53" t="s">
        <v>49</v>
      </c>
      <c r="Z84" s="101" t="s">
        <v>49</v>
      </c>
      <c r="AA84" s="54">
        <f t="shared" si="3"/>
        <v>0</v>
      </c>
      <c r="AB84" s="55"/>
      <c r="AD84" s="51"/>
      <c r="AE84" s="52"/>
      <c r="AF84" s="53" t="s">
        <v>49</v>
      </c>
      <c r="AG84" s="101" t="s">
        <v>49</v>
      </c>
      <c r="AH84" s="54">
        <f t="shared" si="4"/>
        <v>0</v>
      </c>
      <c r="AI84" s="55"/>
      <c r="AK84" s="51"/>
      <c r="AL84" s="52"/>
      <c r="AM84" s="53" t="s">
        <v>49</v>
      </c>
      <c r="AN84" s="54" t="s">
        <v>49</v>
      </c>
      <c r="AO84" s="54">
        <f t="shared" si="5"/>
        <v>0</v>
      </c>
      <c r="AP84" s="55"/>
    </row>
    <row r="85" spans="2:42">
      <c r="B85" s="51"/>
      <c r="C85" s="52"/>
      <c r="D85" s="53" t="s">
        <v>49</v>
      </c>
      <c r="E85" s="54" t="s">
        <v>49</v>
      </c>
      <c r="F85" s="54">
        <f t="shared" si="0"/>
        <v>0</v>
      </c>
      <c r="G85" s="55"/>
      <c r="I85" s="51"/>
      <c r="J85" s="52"/>
      <c r="K85" s="53" t="s">
        <v>49</v>
      </c>
      <c r="L85" s="101" t="s">
        <v>49</v>
      </c>
      <c r="M85" s="54">
        <f t="shared" si="1"/>
        <v>0</v>
      </c>
      <c r="N85" s="55"/>
      <c r="P85" s="51"/>
      <c r="Q85" s="52"/>
      <c r="R85" s="53" t="s">
        <v>49</v>
      </c>
      <c r="S85" s="101" t="s">
        <v>49</v>
      </c>
      <c r="T85" s="54">
        <f t="shared" si="2"/>
        <v>0</v>
      </c>
      <c r="U85" s="55"/>
      <c r="W85" s="51"/>
      <c r="X85" s="52"/>
      <c r="Y85" s="53" t="s">
        <v>49</v>
      </c>
      <c r="Z85" s="101" t="s">
        <v>49</v>
      </c>
      <c r="AA85" s="54">
        <f t="shared" si="3"/>
        <v>0</v>
      </c>
      <c r="AB85" s="55"/>
      <c r="AD85" s="51"/>
      <c r="AE85" s="52"/>
      <c r="AF85" s="53" t="s">
        <v>49</v>
      </c>
      <c r="AG85" s="101" t="s">
        <v>49</v>
      </c>
      <c r="AH85" s="54">
        <f t="shared" si="4"/>
        <v>0</v>
      </c>
      <c r="AI85" s="55"/>
      <c r="AK85" s="51"/>
      <c r="AL85" s="52"/>
      <c r="AM85" s="53" t="s">
        <v>49</v>
      </c>
      <c r="AN85" s="54" t="s">
        <v>49</v>
      </c>
      <c r="AO85" s="54">
        <f t="shared" si="5"/>
        <v>0</v>
      </c>
      <c r="AP85" s="55"/>
    </row>
    <row r="86" spans="2:42">
      <c r="B86" s="51"/>
      <c r="C86" s="52"/>
      <c r="D86" s="53" t="s">
        <v>49</v>
      </c>
      <c r="E86" s="54" t="s">
        <v>49</v>
      </c>
      <c r="F86" s="54">
        <f t="shared" si="0"/>
        <v>0</v>
      </c>
      <c r="G86" s="55"/>
      <c r="I86" s="51"/>
      <c r="J86" s="52"/>
      <c r="K86" s="53" t="s">
        <v>49</v>
      </c>
      <c r="L86" s="101" t="s">
        <v>49</v>
      </c>
      <c r="M86" s="54">
        <f t="shared" si="1"/>
        <v>0</v>
      </c>
      <c r="N86" s="55"/>
      <c r="P86" s="51"/>
      <c r="Q86" s="52"/>
      <c r="R86" s="53" t="s">
        <v>49</v>
      </c>
      <c r="S86" s="101" t="s">
        <v>49</v>
      </c>
      <c r="T86" s="54">
        <f t="shared" si="2"/>
        <v>0</v>
      </c>
      <c r="U86" s="55"/>
      <c r="W86" s="51"/>
      <c r="X86" s="52"/>
      <c r="Y86" s="53" t="s">
        <v>49</v>
      </c>
      <c r="Z86" s="101" t="s">
        <v>49</v>
      </c>
      <c r="AA86" s="54">
        <f t="shared" si="3"/>
        <v>0</v>
      </c>
      <c r="AB86" s="55"/>
      <c r="AD86" s="51"/>
      <c r="AE86" s="52"/>
      <c r="AF86" s="53" t="s">
        <v>49</v>
      </c>
      <c r="AG86" s="101" t="s">
        <v>49</v>
      </c>
      <c r="AH86" s="54">
        <f t="shared" si="4"/>
        <v>0</v>
      </c>
      <c r="AI86" s="55"/>
      <c r="AK86" s="51"/>
      <c r="AL86" s="52"/>
      <c r="AM86" s="53" t="s">
        <v>49</v>
      </c>
      <c r="AN86" s="54" t="s">
        <v>49</v>
      </c>
      <c r="AO86" s="54">
        <f t="shared" si="5"/>
        <v>0</v>
      </c>
      <c r="AP86" s="55"/>
    </row>
    <row r="87" spans="2:42">
      <c r="B87" s="51"/>
      <c r="C87" s="52"/>
      <c r="D87" s="53" t="s">
        <v>49</v>
      </c>
      <c r="E87" s="54" t="s">
        <v>49</v>
      </c>
      <c r="F87" s="54">
        <f t="shared" si="0"/>
        <v>0</v>
      </c>
      <c r="G87" s="55"/>
      <c r="I87" s="51"/>
      <c r="J87" s="52"/>
      <c r="K87" s="53" t="s">
        <v>49</v>
      </c>
      <c r="L87" s="101" t="s">
        <v>49</v>
      </c>
      <c r="M87" s="54">
        <f t="shared" si="1"/>
        <v>0</v>
      </c>
      <c r="N87" s="55"/>
      <c r="P87" s="51"/>
      <c r="Q87" s="52"/>
      <c r="R87" s="53" t="s">
        <v>49</v>
      </c>
      <c r="S87" s="101" t="s">
        <v>49</v>
      </c>
      <c r="T87" s="54">
        <f t="shared" si="2"/>
        <v>0</v>
      </c>
      <c r="U87" s="55"/>
      <c r="W87" s="51"/>
      <c r="X87" s="52"/>
      <c r="Y87" s="53" t="s">
        <v>49</v>
      </c>
      <c r="Z87" s="101" t="s">
        <v>49</v>
      </c>
      <c r="AA87" s="54">
        <f t="shared" si="3"/>
        <v>0</v>
      </c>
      <c r="AB87" s="55"/>
      <c r="AD87" s="51"/>
      <c r="AE87" s="52"/>
      <c r="AF87" s="53" t="s">
        <v>49</v>
      </c>
      <c r="AG87" s="101" t="s">
        <v>49</v>
      </c>
      <c r="AH87" s="54">
        <f t="shared" si="4"/>
        <v>0</v>
      </c>
      <c r="AI87" s="55"/>
      <c r="AK87" s="51"/>
      <c r="AL87" s="52"/>
      <c r="AM87" s="53" t="s">
        <v>49</v>
      </c>
      <c r="AN87" s="54" t="s">
        <v>49</v>
      </c>
      <c r="AO87" s="54">
        <f t="shared" si="5"/>
        <v>0</v>
      </c>
      <c r="AP87" s="55"/>
    </row>
    <row r="88" spans="2:42">
      <c r="B88" s="51"/>
      <c r="C88" s="52"/>
      <c r="D88" s="53" t="s">
        <v>49</v>
      </c>
      <c r="E88" s="54" t="s">
        <v>49</v>
      </c>
      <c r="F88" s="54">
        <f t="shared" si="0"/>
        <v>0</v>
      </c>
      <c r="G88" s="55"/>
      <c r="I88" s="51"/>
      <c r="J88" s="52"/>
      <c r="K88" s="53" t="s">
        <v>49</v>
      </c>
      <c r="L88" s="101" t="s">
        <v>49</v>
      </c>
      <c r="M88" s="54">
        <f t="shared" si="1"/>
        <v>0</v>
      </c>
      <c r="N88" s="55"/>
      <c r="P88" s="51"/>
      <c r="Q88" s="52"/>
      <c r="R88" s="53" t="s">
        <v>49</v>
      </c>
      <c r="S88" s="101" t="s">
        <v>49</v>
      </c>
      <c r="T88" s="54">
        <f t="shared" si="2"/>
        <v>0</v>
      </c>
      <c r="U88" s="55"/>
      <c r="W88" s="51"/>
      <c r="X88" s="52"/>
      <c r="Y88" s="53" t="s">
        <v>49</v>
      </c>
      <c r="Z88" s="101" t="s">
        <v>49</v>
      </c>
      <c r="AA88" s="54">
        <f t="shared" si="3"/>
        <v>0</v>
      </c>
      <c r="AB88" s="55"/>
      <c r="AD88" s="51"/>
      <c r="AE88" s="52"/>
      <c r="AF88" s="53" t="s">
        <v>49</v>
      </c>
      <c r="AG88" s="101" t="s">
        <v>49</v>
      </c>
      <c r="AH88" s="54">
        <f t="shared" si="4"/>
        <v>0</v>
      </c>
      <c r="AI88" s="55"/>
      <c r="AK88" s="51"/>
      <c r="AL88" s="52"/>
      <c r="AM88" s="53" t="s">
        <v>49</v>
      </c>
      <c r="AN88" s="54" t="s">
        <v>49</v>
      </c>
      <c r="AO88" s="54">
        <f t="shared" si="5"/>
        <v>0</v>
      </c>
      <c r="AP88" s="55"/>
    </row>
    <row r="89" spans="2:42">
      <c r="B89" s="51"/>
      <c r="C89" s="52"/>
      <c r="D89" s="53" t="s">
        <v>49</v>
      </c>
      <c r="E89" s="54" t="s">
        <v>49</v>
      </c>
      <c r="F89" s="54">
        <f t="shared" si="0"/>
        <v>0</v>
      </c>
      <c r="G89" s="55"/>
      <c r="I89" s="51"/>
      <c r="J89" s="52"/>
      <c r="K89" s="53" t="s">
        <v>49</v>
      </c>
      <c r="L89" s="101" t="s">
        <v>49</v>
      </c>
      <c r="M89" s="54">
        <f t="shared" si="1"/>
        <v>0</v>
      </c>
      <c r="N89" s="55"/>
      <c r="P89" s="51"/>
      <c r="Q89" s="52"/>
      <c r="R89" s="53" t="s">
        <v>49</v>
      </c>
      <c r="S89" s="101" t="s">
        <v>49</v>
      </c>
      <c r="T89" s="54">
        <f t="shared" si="2"/>
        <v>0</v>
      </c>
      <c r="U89" s="55"/>
      <c r="W89" s="51"/>
      <c r="X89" s="52"/>
      <c r="Y89" s="53" t="s">
        <v>49</v>
      </c>
      <c r="Z89" s="101" t="s">
        <v>49</v>
      </c>
      <c r="AA89" s="54">
        <f t="shared" si="3"/>
        <v>0</v>
      </c>
      <c r="AB89" s="55"/>
      <c r="AD89" s="51"/>
      <c r="AE89" s="52"/>
      <c r="AF89" s="53" t="s">
        <v>49</v>
      </c>
      <c r="AG89" s="101" t="s">
        <v>49</v>
      </c>
      <c r="AH89" s="54">
        <f t="shared" si="4"/>
        <v>0</v>
      </c>
      <c r="AI89" s="55"/>
      <c r="AK89" s="51"/>
      <c r="AL89" s="52"/>
      <c r="AM89" s="53" t="s">
        <v>49</v>
      </c>
      <c r="AN89" s="54" t="s">
        <v>49</v>
      </c>
      <c r="AO89" s="54">
        <f t="shared" si="5"/>
        <v>0</v>
      </c>
      <c r="AP89" s="55"/>
    </row>
    <row r="90" spans="2:42">
      <c r="B90" s="51"/>
      <c r="C90" s="52"/>
      <c r="D90" s="53" t="s">
        <v>49</v>
      </c>
      <c r="E90" s="54" t="s">
        <v>49</v>
      </c>
      <c r="F90" s="54">
        <f t="shared" si="0"/>
        <v>0</v>
      </c>
      <c r="G90" s="55"/>
      <c r="I90" s="51"/>
      <c r="J90" s="52"/>
      <c r="K90" s="53" t="s">
        <v>49</v>
      </c>
      <c r="L90" s="101" t="s">
        <v>49</v>
      </c>
      <c r="M90" s="54">
        <f t="shared" si="1"/>
        <v>0</v>
      </c>
      <c r="N90" s="55"/>
      <c r="P90" s="51"/>
      <c r="Q90" s="52"/>
      <c r="R90" s="53" t="s">
        <v>49</v>
      </c>
      <c r="S90" s="101" t="s">
        <v>49</v>
      </c>
      <c r="T90" s="54">
        <f t="shared" si="2"/>
        <v>0</v>
      </c>
      <c r="U90" s="55"/>
      <c r="W90" s="51"/>
      <c r="X90" s="52"/>
      <c r="Y90" s="53" t="s">
        <v>49</v>
      </c>
      <c r="Z90" s="101" t="s">
        <v>49</v>
      </c>
      <c r="AA90" s="54">
        <f t="shared" si="3"/>
        <v>0</v>
      </c>
      <c r="AB90" s="55"/>
      <c r="AD90" s="51"/>
      <c r="AE90" s="52"/>
      <c r="AF90" s="53" t="s">
        <v>49</v>
      </c>
      <c r="AG90" s="101" t="s">
        <v>49</v>
      </c>
      <c r="AH90" s="54">
        <f t="shared" si="4"/>
        <v>0</v>
      </c>
      <c r="AI90" s="55"/>
      <c r="AK90" s="51"/>
      <c r="AL90" s="52"/>
      <c r="AM90" s="53" t="s">
        <v>49</v>
      </c>
      <c r="AN90" s="54" t="s">
        <v>49</v>
      </c>
      <c r="AO90" s="54">
        <f t="shared" si="5"/>
        <v>0</v>
      </c>
      <c r="AP90" s="55"/>
    </row>
    <row r="91" spans="2:42">
      <c r="B91" s="51"/>
      <c r="C91" s="52"/>
      <c r="D91" s="53" t="s">
        <v>49</v>
      </c>
      <c r="E91" s="54" t="s">
        <v>49</v>
      </c>
      <c r="F91" s="54">
        <f t="shared" si="0"/>
        <v>0</v>
      </c>
      <c r="G91" s="55"/>
      <c r="I91" s="51"/>
      <c r="J91" s="52"/>
      <c r="K91" s="53" t="s">
        <v>49</v>
      </c>
      <c r="L91" s="101" t="s">
        <v>49</v>
      </c>
      <c r="M91" s="54">
        <f t="shared" si="1"/>
        <v>0</v>
      </c>
      <c r="N91" s="55"/>
      <c r="P91" s="51"/>
      <c r="Q91" s="52"/>
      <c r="R91" s="53" t="s">
        <v>49</v>
      </c>
      <c r="S91" s="101" t="s">
        <v>49</v>
      </c>
      <c r="T91" s="54">
        <f t="shared" si="2"/>
        <v>0</v>
      </c>
      <c r="U91" s="55"/>
      <c r="W91" s="51"/>
      <c r="X91" s="52"/>
      <c r="Y91" s="53" t="s">
        <v>49</v>
      </c>
      <c r="Z91" s="101" t="s">
        <v>49</v>
      </c>
      <c r="AA91" s="54">
        <f t="shared" si="3"/>
        <v>0</v>
      </c>
      <c r="AB91" s="55"/>
      <c r="AD91" s="51"/>
      <c r="AE91" s="52"/>
      <c r="AF91" s="53" t="s">
        <v>49</v>
      </c>
      <c r="AG91" s="101" t="s">
        <v>49</v>
      </c>
      <c r="AH91" s="54">
        <f t="shared" si="4"/>
        <v>0</v>
      </c>
      <c r="AI91" s="55"/>
      <c r="AK91" s="51"/>
      <c r="AL91" s="52"/>
      <c r="AM91" s="53" t="s">
        <v>49</v>
      </c>
      <c r="AN91" s="54" t="s">
        <v>49</v>
      </c>
      <c r="AO91" s="54">
        <f t="shared" si="5"/>
        <v>0</v>
      </c>
      <c r="AP91" s="55"/>
    </row>
    <row r="92" spans="2:42">
      <c r="B92" s="51"/>
      <c r="C92" s="52"/>
      <c r="D92" s="53" t="s">
        <v>49</v>
      </c>
      <c r="E92" s="54" t="s">
        <v>49</v>
      </c>
      <c r="F92" s="54">
        <f t="shared" si="0"/>
        <v>0</v>
      </c>
      <c r="G92" s="55"/>
      <c r="I92" s="51"/>
      <c r="J92" s="52"/>
      <c r="K92" s="53" t="s">
        <v>49</v>
      </c>
      <c r="L92" s="101" t="s">
        <v>49</v>
      </c>
      <c r="M92" s="54">
        <f t="shared" si="1"/>
        <v>0</v>
      </c>
      <c r="N92" s="55"/>
      <c r="P92" s="51"/>
      <c r="Q92" s="52"/>
      <c r="R92" s="53" t="s">
        <v>49</v>
      </c>
      <c r="S92" s="101" t="s">
        <v>49</v>
      </c>
      <c r="T92" s="54">
        <f t="shared" si="2"/>
        <v>0</v>
      </c>
      <c r="U92" s="55"/>
      <c r="W92" s="51"/>
      <c r="X92" s="52"/>
      <c r="Y92" s="53" t="s">
        <v>49</v>
      </c>
      <c r="Z92" s="101" t="s">
        <v>49</v>
      </c>
      <c r="AA92" s="54">
        <f t="shared" si="3"/>
        <v>0</v>
      </c>
      <c r="AB92" s="55"/>
      <c r="AD92" s="51"/>
      <c r="AE92" s="52"/>
      <c r="AF92" s="53" t="s">
        <v>49</v>
      </c>
      <c r="AG92" s="101" t="s">
        <v>49</v>
      </c>
      <c r="AH92" s="54">
        <f t="shared" si="4"/>
        <v>0</v>
      </c>
      <c r="AI92" s="55"/>
      <c r="AK92" s="51"/>
      <c r="AL92" s="52"/>
      <c r="AM92" s="53" t="s">
        <v>49</v>
      </c>
      <c r="AN92" s="54" t="s">
        <v>49</v>
      </c>
      <c r="AO92" s="54">
        <f t="shared" si="5"/>
        <v>0</v>
      </c>
      <c r="AP92" s="55"/>
    </row>
    <row r="93" spans="2:42">
      <c r="B93" s="51"/>
      <c r="C93" s="52"/>
      <c r="D93" s="53" t="s">
        <v>49</v>
      </c>
      <c r="E93" s="54" t="s">
        <v>49</v>
      </c>
      <c r="F93" s="54">
        <f t="shared" si="0"/>
        <v>0</v>
      </c>
      <c r="G93" s="55"/>
      <c r="I93" s="51"/>
      <c r="J93" s="52"/>
      <c r="K93" s="53" t="s">
        <v>49</v>
      </c>
      <c r="L93" s="101" t="s">
        <v>49</v>
      </c>
      <c r="M93" s="54">
        <f t="shared" si="1"/>
        <v>0</v>
      </c>
      <c r="N93" s="55"/>
      <c r="P93" s="51"/>
      <c r="Q93" s="52"/>
      <c r="R93" s="53" t="s">
        <v>49</v>
      </c>
      <c r="S93" s="101" t="s">
        <v>49</v>
      </c>
      <c r="T93" s="54">
        <f t="shared" si="2"/>
        <v>0</v>
      </c>
      <c r="U93" s="55"/>
      <c r="W93" s="51"/>
      <c r="X93" s="52"/>
      <c r="Y93" s="53" t="s">
        <v>49</v>
      </c>
      <c r="Z93" s="101" t="s">
        <v>49</v>
      </c>
      <c r="AA93" s="54">
        <f t="shared" si="3"/>
        <v>0</v>
      </c>
      <c r="AB93" s="55"/>
      <c r="AD93" s="51"/>
      <c r="AE93" s="52"/>
      <c r="AF93" s="53" t="s">
        <v>49</v>
      </c>
      <c r="AG93" s="101" t="s">
        <v>49</v>
      </c>
      <c r="AH93" s="54">
        <f t="shared" si="4"/>
        <v>0</v>
      </c>
      <c r="AI93" s="55"/>
      <c r="AK93" s="51"/>
      <c r="AL93" s="52"/>
      <c r="AM93" s="53" t="s">
        <v>49</v>
      </c>
      <c r="AN93" s="54" t="s">
        <v>49</v>
      </c>
      <c r="AO93" s="54">
        <f t="shared" si="5"/>
        <v>0</v>
      </c>
      <c r="AP93" s="55"/>
    </row>
    <row r="94" spans="2:42">
      <c r="B94" s="51"/>
      <c r="C94" s="52"/>
      <c r="D94" s="53" t="s">
        <v>49</v>
      </c>
      <c r="E94" s="54" t="s">
        <v>49</v>
      </c>
      <c r="F94" s="54">
        <f t="shared" si="0"/>
        <v>0</v>
      </c>
      <c r="G94" s="55"/>
      <c r="I94" s="51"/>
      <c r="J94" s="52"/>
      <c r="K94" s="53" t="s">
        <v>49</v>
      </c>
      <c r="L94" s="101" t="s">
        <v>49</v>
      </c>
      <c r="M94" s="54">
        <f t="shared" si="1"/>
        <v>0</v>
      </c>
      <c r="N94" s="55"/>
      <c r="P94" s="51"/>
      <c r="Q94" s="52"/>
      <c r="R94" s="53" t="s">
        <v>49</v>
      </c>
      <c r="S94" s="101" t="s">
        <v>49</v>
      </c>
      <c r="T94" s="54">
        <f t="shared" si="2"/>
        <v>0</v>
      </c>
      <c r="U94" s="55"/>
      <c r="W94" s="51"/>
      <c r="X94" s="52"/>
      <c r="Y94" s="53" t="s">
        <v>49</v>
      </c>
      <c r="Z94" s="101" t="s">
        <v>49</v>
      </c>
      <c r="AA94" s="54">
        <f t="shared" si="3"/>
        <v>0</v>
      </c>
      <c r="AB94" s="55"/>
      <c r="AD94" s="51"/>
      <c r="AE94" s="52"/>
      <c r="AF94" s="53" t="s">
        <v>49</v>
      </c>
      <c r="AG94" s="101" t="s">
        <v>49</v>
      </c>
      <c r="AH94" s="54">
        <f t="shared" si="4"/>
        <v>0</v>
      </c>
      <c r="AI94" s="55"/>
      <c r="AK94" s="51"/>
      <c r="AL94" s="52"/>
      <c r="AM94" s="53" t="s">
        <v>49</v>
      </c>
      <c r="AN94" s="54" t="s">
        <v>49</v>
      </c>
      <c r="AO94" s="54">
        <f t="shared" si="5"/>
        <v>0</v>
      </c>
      <c r="AP94" s="55"/>
    </row>
    <row r="95" spans="2:42">
      <c r="B95" s="51"/>
      <c r="C95" s="52"/>
      <c r="D95" s="53" t="s">
        <v>49</v>
      </c>
      <c r="E95" s="54" t="s">
        <v>49</v>
      </c>
      <c r="F95" s="54">
        <f t="shared" si="0"/>
        <v>0</v>
      </c>
      <c r="G95" s="55"/>
      <c r="I95" s="51"/>
      <c r="J95" s="52"/>
      <c r="K95" s="53" t="s">
        <v>49</v>
      </c>
      <c r="L95" s="101" t="s">
        <v>49</v>
      </c>
      <c r="M95" s="54">
        <f t="shared" si="1"/>
        <v>0</v>
      </c>
      <c r="N95" s="55"/>
      <c r="P95" s="51"/>
      <c r="Q95" s="52"/>
      <c r="R95" s="53" t="s">
        <v>49</v>
      </c>
      <c r="S95" s="101" t="s">
        <v>49</v>
      </c>
      <c r="T95" s="54">
        <f t="shared" si="2"/>
        <v>0</v>
      </c>
      <c r="U95" s="55"/>
      <c r="W95" s="51"/>
      <c r="X95" s="52"/>
      <c r="Y95" s="53" t="s">
        <v>49</v>
      </c>
      <c r="Z95" s="101" t="s">
        <v>49</v>
      </c>
      <c r="AA95" s="54">
        <f t="shared" si="3"/>
        <v>0</v>
      </c>
      <c r="AB95" s="55"/>
      <c r="AD95" s="51"/>
      <c r="AE95" s="52"/>
      <c r="AF95" s="53" t="s">
        <v>49</v>
      </c>
      <c r="AG95" s="101" t="s">
        <v>49</v>
      </c>
      <c r="AH95" s="54">
        <f t="shared" si="4"/>
        <v>0</v>
      </c>
      <c r="AI95" s="55"/>
      <c r="AK95" s="51"/>
      <c r="AL95" s="52"/>
      <c r="AM95" s="53" t="s">
        <v>49</v>
      </c>
      <c r="AN95" s="54" t="s">
        <v>49</v>
      </c>
      <c r="AO95" s="54">
        <f t="shared" si="5"/>
        <v>0</v>
      </c>
      <c r="AP95" s="55"/>
    </row>
    <row r="96" spans="2:42">
      <c r="B96" s="51"/>
      <c r="C96" s="52"/>
      <c r="D96" s="53" t="s">
        <v>49</v>
      </c>
      <c r="E96" s="54" t="s">
        <v>49</v>
      </c>
      <c r="F96" s="54">
        <f t="shared" si="0"/>
        <v>0</v>
      </c>
      <c r="G96" s="55"/>
      <c r="I96" s="51"/>
      <c r="J96" s="52"/>
      <c r="K96" s="53" t="s">
        <v>49</v>
      </c>
      <c r="L96" s="101" t="s">
        <v>49</v>
      </c>
      <c r="M96" s="54">
        <f t="shared" si="1"/>
        <v>0</v>
      </c>
      <c r="N96" s="55"/>
      <c r="P96" s="51"/>
      <c r="Q96" s="52"/>
      <c r="R96" s="53" t="s">
        <v>49</v>
      </c>
      <c r="S96" s="101" t="s">
        <v>49</v>
      </c>
      <c r="T96" s="54">
        <f t="shared" si="2"/>
        <v>0</v>
      </c>
      <c r="U96" s="55"/>
      <c r="W96" s="51"/>
      <c r="X96" s="52"/>
      <c r="Y96" s="53" t="s">
        <v>49</v>
      </c>
      <c r="Z96" s="101" t="s">
        <v>49</v>
      </c>
      <c r="AA96" s="54">
        <f t="shared" si="3"/>
        <v>0</v>
      </c>
      <c r="AB96" s="55"/>
      <c r="AD96" s="51"/>
      <c r="AE96" s="52"/>
      <c r="AF96" s="53" t="s">
        <v>49</v>
      </c>
      <c r="AG96" s="101" t="s">
        <v>49</v>
      </c>
      <c r="AH96" s="54">
        <f t="shared" si="4"/>
        <v>0</v>
      </c>
      <c r="AI96" s="55"/>
      <c r="AK96" s="51"/>
      <c r="AL96" s="52"/>
      <c r="AM96" s="53" t="s">
        <v>49</v>
      </c>
      <c r="AN96" s="54" t="s">
        <v>49</v>
      </c>
      <c r="AO96" s="54">
        <f t="shared" si="5"/>
        <v>0</v>
      </c>
      <c r="AP96" s="55"/>
    </row>
    <row r="97" spans="2:42">
      <c r="B97" s="51"/>
      <c r="C97" s="52"/>
      <c r="D97" s="53" t="s">
        <v>49</v>
      </c>
      <c r="E97" s="54" t="s">
        <v>49</v>
      </c>
      <c r="F97" s="54">
        <f t="shared" si="0"/>
        <v>0</v>
      </c>
      <c r="G97" s="55"/>
      <c r="I97" s="51"/>
      <c r="J97" s="52"/>
      <c r="K97" s="53" t="s">
        <v>49</v>
      </c>
      <c r="L97" s="101" t="s">
        <v>49</v>
      </c>
      <c r="M97" s="54">
        <f t="shared" si="1"/>
        <v>0</v>
      </c>
      <c r="N97" s="55"/>
      <c r="P97" s="51"/>
      <c r="Q97" s="52"/>
      <c r="R97" s="53" t="s">
        <v>49</v>
      </c>
      <c r="S97" s="101" t="s">
        <v>49</v>
      </c>
      <c r="T97" s="54">
        <f t="shared" si="2"/>
        <v>0</v>
      </c>
      <c r="U97" s="55"/>
      <c r="W97" s="51"/>
      <c r="X97" s="52"/>
      <c r="Y97" s="53" t="s">
        <v>49</v>
      </c>
      <c r="Z97" s="101" t="s">
        <v>49</v>
      </c>
      <c r="AA97" s="54">
        <f t="shared" si="3"/>
        <v>0</v>
      </c>
      <c r="AB97" s="55"/>
      <c r="AD97" s="51"/>
      <c r="AE97" s="52"/>
      <c r="AF97" s="53" t="s">
        <v>49</v>
      </c>
      <c r="AG97" s="101" t="s">
        <v>49</v>
      </c>
      <c r="AH97" s="54">
        <f t="shared" si="4"/>
        <v>0</v>
      </c>
      <c r="AI97" s="55"/>
      <c r="AK97" s="51"/>
      <c r="AL97" s="52"/>
      <c r="AM97" s="53" t="s">
        <v>49</v>
      </c>
      <c r="AN97" s="54" t="s">
        <v>49</v>
      </c>
      <c r="AO97" s="54">
        <f t="shared" si="5"/>
        <v>0</v>
      </c>
      <c r="AP97" s="55"/>
    </row>
    <row r="98" spans="2:42">
      <c r="B98" s="51"/>
      <c r="C98" s="52"/>
      <c r="D98" s="53" t="s">
        <v>49</v>
      </c>
      <c r="E98" s="54" t="s">
        <v>49</v>
      </c>
      <c r="F98" s="54">
        <f t="shared" si="0"/>
        <v>0</v>
      </c>
      <c r="G98" s="55"/>
      <c r="I98" s="51"/>
      <c r="J98" s="52"/>
      <c r="K98" s="53" t="s">
        <v>49</v>
      </c>
      <c r="L98" s="101" t="s">
        <v>49</v>
      </c>
      <c r="M98" s="54">
        <f t="shared" si="1"/>
        <v>0</v>
      </c>
      <c r="N98" s="55"/>
      <c r="P98" s="51"/>
      <c r="Q98" s="52"/>
      <c r="R98" s="53" t="s">
        <v>49</v>
      </c>
      <c r="S98" s="101" t="s">
        <v>49</v>
      </c>
      <c r="T98" s="54">
        <f t="shared" si="2"/>
        <v>0</v>
      </c>
      <c r="U98" s="55"/>
      <c r="W98" s="51"/>
      <c r="X98" s="52"/>
      <c r="Y98" s="53" t="s">
        <v>49</v>
      </c>
      <c r="Z98" s="101" t="s">
        <v>49</v>
      </c>
      <c r="AA98" s="54">
        <f t="shared" si="3"/>
        <v>0</v>
      </c>
      <c r="AB98" s="55"/>
      <c r="AD98" s="51"/>
      <c r="AE98" s="52"/>
      <c r="AF98" s="53" t="s">
        <v>49</v>
      </c>
      <c r="AG98" s="101" t="s">
        <v>49</v>
      </c>
      <c r="AH98" s="54">
        <f t="shared" si="4"/>
        <v>0</v>
      </c>
      <c r="AI98" s="55"/>
      <c r="AK98" s="51"/>
      <c r="AL98" s="52"/>
      <c r="AM98" s="53" t="s">
        <v>49</v>
      </c>
      <c r="AN98" s="54" t="s">
        <v>49</v>
      </c>
      <c r="AO98" s="54">
        <f t="shared" si="5"/>
        <v>0</v>
      </c>
      <c r="AP98" s="55"/>
    </row>
    <row r="99" spans="2:42">
      <c r="B99" s="56"/>
      <c r="C99" s="57"/>
      <c r="D99" s="49" t="s">
        <v>49</v>
      </c>
      <c r="E99" s="58" t="s">
        <v>49</v>
      </c>
      <c r="F99" s="58">
        <f t="shared" si="0"/>
        <v>0</v>
      </c>
      <c r="G99" s="59"/>
      <c r="I99" s="56"/>
      <c r="J99" s="57"/>
      <c r="K99" s="49" t="s">
        <v>49</v>
      </c>
      <c r="L99" s="108" t="s">
        <v>49</v>
      </c>
      <c r="M99" s="58">
        <f t="shared" si="1"/>
        <v>0</v>
      </c>
      <c r="N99" s="59"/>
      <c r="P99" s="56"/>
      <c r="Q99" s="57"/>
      <c r="R99" s="49" t="s">
        <v>49</v>
      </c>
      <c r="S99" s="108" t="s">
        <v>49</v>
      </c>
      <c r="T99" s="58">
        <f t="shared" si="2"/>
        <v>0</v>
      </c>
      <c r="U99" s="59"/>
      <c r="W99" s="56"/>
      <c r="X99" s="57"/>
      <c r="Y99" s="49" t="s">
        <v>49</v>
      </c>
      <c r="Z99" s="108" t="s">
        <v>49</v>
      </c>
      <c r="AA99" s="58">
        <f t="shared" si="3"/>
        <v>0</v>
      </c>
      <c r="AB99" s="59"/>
      <c r="AD99" s="56"/>
      <c r="AE99" s="57"/>
      <c r="AF99" s="49" t="s">
        <v>49</v>
      </c>
      <c r="AG99" s="108" t="s">
        <v>49</v>
      </c>
      <c r="AH99" s="58">
        <f t="shared" si="4"/>
        <v>0</v>
      </c>
      <c r="AI99" s="59"/>
      <c r="AK99" s="56"/>
      <c r="AL99" s="57"/>
      <c r="AM99" s="49" t="s">
        <v>49</v>
      </c>
      <c r="AN99" s="58" t="s">
        <v>49</v>
      </c>
      <c r="AO99" s="58">
        <f t="shared" si="5"/>
        <v>0</v>
      </c>
      <c r="AP99" s="59"/>
    </row>
    <row r="100" spans="2:42" ht="13" thickBot="1">
      <c r="B100" s="74" t="s">
        <v>148</v>
      </c>
      <c r="C100" s="75"/>
      <c r="D100" s="76"/>
      <c r="E100" s="76"/>
      <c r="F100" s="77"/>
      <c r="G100" s="64">
        <f>SUM(F7:F99)</f>
        <v>0</v>
      </c>
      <c r="I100" s="74" t="s">
        <v>148</v>
      </c>
      <c r="J100" s="75"/>
      <c r="K100" s="76"/>
      <c r="L100" s="76"/>
      <c r="M100" s="77"/>
      <c r="N100" s="64">
        <f>SUM(M7:M99)</f>
        <v>0</v>
      </c>
      <c r="P100" s="74" t="s">
        <v>148</v>
      </c>
      <c r="Q100" s="75"/>
      <c r="R100" s="76"/>
      <c r="S100" s="76"/>
      <c r="T100" s="77"/>
      <c r="U100" s="64">
        <f>SUM(T7:T99)</f>
        <v>0</v>
      </c>
      <c r="W100" s="74" t="s">
        <v>148</v>
      </c>
      <c r="X100" s="75"/>
      <c r="Y100" s="76"/>
      <c r="Z100" s="76"/>
      <c r="AA100" s="77"/>
      <c r="AB100" s="64">
        <f>SUM(AA7:AA99)</f>
        <v>0</v>
      </c>
      <c r="AD100" s="74" t="s">
        <v>148</v>
      </c>
      <c r="AE100" s="75"/>
      <c r="AF100" s="76"/>
      <c r="AG100" s="76"/>
      <c r="AH100" s="77"/>
      <c r="AI100" s="64">
        <f>SUM(AH7:AH99)</f>
        <v>0</v>
      </c>
      <c r="AK100" s="74" t="s">
        <v>148</v>
      </c>
      <c r="AL100" s="75"/>
      <c r="AM100" s="76"/>
      <c r="AN100" s="76"/>
      <c r="AO100" s="77"/>
      <c r="AP100" s="64">
        <f>SUM(AO7:AO99)</f>
        <v>0</v>
      </c>
    </row>
    <row r="101" spans="2:42" ht="13" thickBot="1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66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</row>
    <row r="102" spans="2:42">
      <c r="B102" s="44" t="s">
        <v>149</v>
      </c>
      <c r="C102" s="67"/>
      <c r="D102" s="45"/>
      <c r="E102" s="45"/>
      <c r="F102" s="45"/>
      <c r="G102" s="46"/>
      <c r="I102" s="44" t="s">
        <v>149</v>
      </c>
      <c r="J102" s="67"/>
      <c r="K102" s="45"/>
      <c r="L102" s="45"/>
      <c r="M102" s="45"/>
      <c r="N102" s="46"/>
      <c r="P102" s="44" t="s">
        <v>149</v>
      </c>
      <c r="Q102" s="67"/>
      <c r="R102" s="45"/>
      <c r="S102" s="45"/>
      <c r="T102" s="45"/>
      <c r="U102" s="46"/>
      <c r="W102" s="44" t="s">
        <v>149</v>
      </c>
      <c r="X102" s="67"/>
      <c r="Y102" s="45"/>
      <c r="Z102" s="45"/>
      <c r="AA102" s="45"/>
      <c r="AB102" s="46"/>
      <c r="AD102" s="44" t="s">
        <v>149</v>
      </c>
      <c r="AE102" s="67"/>
      <c r="AF102" s="45"/>
      <c r="AG102" s="45"/>
      <c r="AH102" s="45"/>
      <c r="AI102" s="46"/>
      <c r="AK102" s="44" t="s">
        <v>149</v>
      </c>
      <c r="AL102" s="67"/>
      <c r="AM102" s="45"/>
      <c r="AN102" s="45"/>
      <c r="AO102" s="45"/>
      <c r="AP102" s="46"/>
    </row>
    <row r="103" spans="2:42">
      <c r="B103" s="47" t="s">
        <v>150</v>
      </c>
      <c r="C103" s="68" t="s">
        <v>151</v>
      </c>
      <c r="D103" s="49" t="s">
        <v>72</v>
      </c>
      <c r="E103" s="49" t="s">
        <v>152</v>
      </c>
      <c r="F103" s="49" t="s">
        <v>74</v>
      </c>
      <c r="G103" s="50" t="s">
        <v>75</v>
      </c>
      <c r="I103" s="47" t="s">
        <v>150</v>
      </c>
      <c r="J103" s="68" t="s">
        <v>151</v>
      </c>
      <c r="K103" s="49" t="s">
        <v>72</v>
      </c>
      <c r="L103" s="49" t="s">
        <v>152</v>
      </c>
      <c r="M103" s="49" t="s">
        <v>74</v>
      </c>
      <c r="N103" s="50" t="s">
        <v>75</v>
      </c>
      <c r="P103" s="47" t="s">
        <v>150</v>
      </c>
      <c r="Q103" s="68" t="s">
        <v>151</v>
      </c>
      <c r="R103" s="49" t="s">
        <v>72</v>
      </c>
      <c r="S103" s="49" t="s">
        <v>152</v>
      </c>
      <c r="T103" s="49" t="s">
        <v>74</v>
      </c>
      <c r="U103" s="50" t="s">
        <v>75</v>
      </c>
      <c r="W103" s="47" t="s">
        <v>150</v>
      </c>
      <c r="X103" s="68" t="s">
        <v>151</v>
      </c>
      <c r="Y103" s="49" t="s">
        <v>72</v>
      </c>
      <c r="Z103" s="49" t="s">
        <v>152</v>
      </c>
      <c r="AA103" s="49" t="s">
        <v>74</v>
      </c>
      <c r="AB103" s="50" t="s">
        <v>75</v>
      </c>
      <c r="AD103" s="47" t="s">
        <v>150</v>
      </c>
      <c r="AE103" s="68" t="s">
        <v>151</v>
      </c>
      <c r="AF103" s="49" t="s">
        <v>72</v>
      </c>
      <c r="AG103" s="49" t="s">
        <v>152</v>
      </c>
      <c r="AH103" s="49" t="s">
        <v>74</v>
      </c>
      <c r="AI103" s="50" t="s">
        <v>75</v>
      </c>
      <c r="AK103" s="47" t="s">
        <v>150</v>
      </c>
      <c r="AL103" s="68" t="s">
        <v>151</v>
      </c>
      <c r="AM103" s="49" t="s">
        <v>72</v>
      </c>
      <c r="AN103" s="49" t="s">
        <v>152</v>
      </c>
      <c r="AO103" s="49" t="s">
        <v>74</v>
      </c>
      <c r="AP103" s="50" t="s">
        <v>75</v>
      </c>
    </row>
    <row r="104" spans="2:42">
      <c r="B104" s="51" t="s">
        <v>153</v>
      </c>
      <c r="C104" s="69">
        <v>10</v>
      </c>
      <c r="D104" s="53" t="s">
        <v>154</v>
      </c>
      <c r="E104" s="54">
        <v>418747.80586293689</v>
      </c>
      <c r="F104" s="54">
        <f t="shared" ref="F104:F113" si="6">IF(E104&lt;&gt;"",ROUND(C104*E104,0),0)</f>
        <v>4187478</v>
      </c>
      <c r="G104" s="70"/>
      <c r="I104" s="51" t="s">
        <v>153</v>
      </c>
      <c r="J104" s="69">
        <v>4</v>
      </c>
      <c r="K104" s="53" t="s">
        <v>154</v>
      </c>
      <c r="L104" s="101">
        <v>418747.80586293689</v>
      </c>
      <c r="M104" s="54">
        <f t="shared" ref="M104:M113" si="7">IF(L104&lt;&gt;"",ROUND(J104*L104,0),0)</f>
        <v>1674991</v>
      </c>
      <c r="N104" s="70"/>
      <c r="P104" s="51" t="s">
        <v>153</v>
      </c>
      <c r="Q104" s="69">
        <v>4</v>
      </c>
      <c r="R104" s="53" t="s">
        <v>154</v>
      </c>
      <c r="S104" s="101">
        <v>418747.80586293689</v>
      </c>
      <c r="T104" s="54">
        <f t="shared" ref="T104:T113" si="8">IF(S104&lt;&gt;"",ROUND(Q104*S104,0),0)</f>
        <v>1674991</v>
      </c>
      <c r="U104" s="70"/>
      <c r="W104" s="51" t="s">
        <v>153</v>
      </c>
      <c r="X104" s="69">
        <v>5</v>
      </c>
      <c r="Y104" s="53" t="s">
        <v>154</v>
      </c>
      <c r="Z104" s="101">
        <v>418747.80586293689</v>
      </c>
      <c r="AA104" s="54">
        <f t="shared" ref="AA104:AA113" si="9">IF(Z104&lt;&gt;"",ROUND(X104*Z104,0),0)</f>
        <v>2093739</v>
      </c>
      <c r="AB104" s="70"/>
      <c r="AD104" s="51" t="s">
        <v>153</v>
      </c>
      <c r="AE104" s="69">
        <v>5</v>
      </c>
      <c r="AF104" s="53" t="s">
        <v>154</v>
      </c>
      <c r="AG104" s="101">
        <v>418747.80586293689</v>
      </c>
      <c r="AH104" s="54">
        <f t="shared" ref="AH104:AH113" si="10">IF(AG104&lt;&gt;"",ROUND(AE104*AG104,0),0)</f>
        <v>2093739</v>
      </c>
      <c r="AI104" s="70"/>
      <c r="AK104" s="51" t="s">
        <v>153</v>
      </c>
      <c r="AL104" s="69">
        <v>10</v>
      </c>
      <c r="AM104" s="53" t="s">
        <v>154</v>
      </c>
      <c r="AN104" s="54">
        <v>418747.80586293689</v>
      </c>
      <c r="AO104" s="54">
        <f t="shared" ref="AO104:AO113" si="11">IF(AN104&lt;&gt;"",ROUND(AL104*AN104,0),0)</f>
        <v>4187478</v>
      </c>
      <c r="AP104" s="70"/>
    </row>
    <row r="105" spans="2:42">
      <c r="B105" s="51" t="s">
        <v>155</v>
      </c>
      <c r="C105" s="69">
        <v>10</v>
      </c>
      <c r="D105" s="53" t="s">
        <v>154</v>
      </c>
      <c r="E105" s="71">
        <v>29910.55756163835</v>
      </c>
      <c r="F105" s="54">
        <f t="shared" si="6"/>
        <v>299106</v>
      </c>
      <c r="G105" s="70"/>
      <c r="I105" s="51" t="s">
        <v>155</v>
      </c>
      <c r="J105" s="69">
        <v>10</v>
      </c>
      <c r="K105" s="53" t="s">
        <v>154</v>
      </c>
      <c r="L105" s="97">
        <v>29910.55756163835</v>
      </c>
      <c r="M105" s="54">
        <f t="shared" si="7"/>
        <v>299106</v>
      </c>
      <c r="N105" s="70"/>
      <c r="P105" s="51" t="s">
        <v>155</v>
      </c>
      <c r="Q105" s="69">
        <v>10</v>
      </c>
      <c r="R105" s="53" t="s">
        <v>154</v>
      </c>
      <c r="S105" s="97">
        <v>29910.55756163835</v>
      </c>
      <c r="T105" s="54">
        <f t="shared" si="8"/>
        <v>299106</v>
      </c>
      <c r="U105" s="70"/>
      <c r="W105" s="51" t="s">
        <v>155</v>
      </c>
      <c r="X105" s="69">
        <v>10</v>
      </c>
      <c r="Y105" s="53" t="s">
        <v>154</v>
      </c>
      <c r="Z105" s="97">
        <v>29910.55756163835</v>
      </c>
      <c r="AA105" s="54">
        <f t="shared" si="9"/>
        <v>299106</v>
      </c>
      <c r="AB105" s="70"/>
      <c r="AD105" s="51" t="s">
        <v>155</v>
      </c>
      <c r="AE105" s="69">
        <v>10</v>
      </c>
      <c r="AF105" s="53" t="s">
        <v>154</v>
      </c>
      <c r="AG105" s="97">
        <v>29910.55756163835</v>
      </c>
      <c r="AH105" s="54">
        <f t="shared" si="10"/>
        <v>299106</v>
      </c>
      <c r="AI105" s="70"/>
      <c r="AK105" s="51" t="s">
        <v>155</v>
      </c>
      <c r="AL105" s="69">
        <v>20</v>
      </c>
      <c r="AM105" s="53" t="s">
        <v>154</v>
      </c>
      <c r="AN105" s="71">
        <v>29910.55756163835</v>
      </c>
      <c r="AO105" s="54">
        <f t="shared" si="11"/>
        <v>598211</v>
      </c>
      <c r="AP105" s="70"/>
    </row>
    <row r="106" spans="2:42">
      <c r="B106" s="51" t="s">
        <v>156</v>
      </c>
      <c r="C106" s="69">
        <v>5</v>
      </c>
      <c r="D106" s="53" t="s">
        <v>154</v>
      </c>
      <c r="E106" s="71">
        <v>5982.1115123276704</v>
      </c>
      <c r="F106" s="54">
        <f t="shared" si="6"/>
        <v>29911</v>
      </c>
      <c r="G106" s="70"/>
      <c r="I106" s="51" t="s">
        <v>156</v>
      </c>
      <c r="J106" s="69">
        <v>5</v>
      </c>
      <c r="K106" s="53" t="s">
        <v>154</v>
      </c>
      <c r="L106" s="97">
        <v>5982.1115123276704</v>
      </c>
      <c r="M106" s="54">
        <f t="shared" si="7"/>
        <v>29911</v>
      </c>
      <c r="N106" s="70"/>
      <c r="P106" s="51" t="s">
        <v>156</v>
      </c>
      <c r="Q106" s="69">
        <v>5</v>
      </c>
      <c r="R106" s="53" t="s">
        <v>154</v>
      </c>
      <c r="S106" s="97">
        <v>5982.1115123276704</v>
      </c>
      <c r="T106" s="54">
        <f t="shared" si="8"/>
        <v>29911</v>
      </c>
      <c r="U106" s="70"/>
      <c r="W106" s="51" t="s">
        <v>156</v>
      </c>
      <c r="X106" s="69">
        <v>5</v>
      </c>
      <c r="Y106" s="53" t="s">
        <v>154</v>
      </c>
      <c r="Z106" s="97">
        <v>5982.1115123276704</v>
      </c>
      <c r="AA106" s="54">
        <f t="shared" si="9"/>
        <v>29911</v>
      </c>
      <c r="AB106" s="70"/>
      <c r="AD106" s="51" t="s">
        <v>156</v>
      </c>
      <c r="AE106" s="69">
        <v>5</v>
      </c>
      <c r="AF106" s="53" t="s">
        <v>154</v>
      </c>
      <c r="AG106" s="97">
        <v>5982.1115123276704</v>
      </c>
      <c r="AH106" s="54">
        <f t="shared" si="10"/>
        <v>29911</v>
      </c>
      <c r="AI106" s="70"/>
      <c r="AK106" s="51" t="s">
        <v>156</v>
      </c>
      <c r="AL106" s="69">
        <v>20</v>
      </c>
      <c r="AM106" s="53" t="s">
        <v>154</v>
      </c>
      <c r="AN106" s="71">
        <v>5982.1115123276704</v>
      </c>
      <c r="AO106" s="54">
        <f t="shared" si="11"/>
        <v>119642</v>
      </c>
      <c r="AP106" s="70"/>
    </row>
    <row r="107" spans="2:42">
      <c r="B107" s="51" t="s">
        <v>157</v>
      </c>
      <c r="C107" s="69">
        <v>5</v>
      </c>
      <c r="D107" s="53" t="s">
        <v>154</v>
      </c>
      <c r="E107" s="71">
        <v>17946.334536983009</v>
      </c>
      <c r="F107" s="54">
        <f t="shared" si="6"/>
        <v>89732</v>
      </c>
      <c r="G107" s="70"/>
      <c r="I107" s="51" t="s">
        <v>157</v>
      </c>
      <c r="J107" s="69">
        <v>5</v>
      </c>
      <c r="K107" s="53" t="s">
        <v>154</v>
      </c>
      <c r="L107" s="97">
        <v>17946.334536983009</v>
      </c>
      <c r="M107" s="54">
        <f t="shared" si="7"/>
        <v>89732</v>
      </c>
      <c r="N107" s="70"/>
      <c r="P107" s="51" t="s">
        <v>157</v>
      </c>
      <c r="Q107" s="69">
        <v>5</v>
      </c>
      <c r="R107" s="53" t="s">
        <v>154</v>
      </c>
      <c r="S107" s="97">
        <v>17946.334536983009</v>
      </c>
      <c r="T107" s="54">
        <f t="shared" si="8"/>
        <v>89732</v>
      </c>
      <c r="U107" s="70"/>
      <c r="W107" s="51" t="s">
        <v>157</v>
      </c>
      <c r="X107" s="69">
        <v>5</v>
      </c>
      <c r="Y107" s="53" t="s">
        <v>154</v>
      </c>
      <c r="Z107" s="97">
        <v>17946.334536983009</v>
      </c>
      <c r="AA107" s="54">
        <f t="shared" si="9"/>
        <v>89732</v>
      </c>
      <c r="AB107" s="70"/>
      <c r="AD107" s="51" t="s">
        <v>157</v>
      </c>
      <c r="AE107" s="69">
        <v>5</v>
      </c>
      <c r="AF107" s="53" t="s">
        <v>154</v>
      </c>
      <c r="AG107" s="97">
        <v>17946.334536983009</v>
      </c>
      <c r="AH107" s="54">
        <f t="shared" si="10"/>
        <v>89732</v>
      </c>
      <c r="AI107" s="70"/>
      <c r="AK107" s="51" t="s">
        <v>157</v>
      </c>
      <c r="AL107" s="69">
        <v>20</v>
      </c>
      <c r="AM107" s="53" t="s">
        <v>154</v>
      </c>
      <c r="AN107" s="71">
        <v>17946.334536983009</v>
      </c>
      <c r="AO107" s="54">
        <f t="shared" si="11"/>
        <v>358927</v>
      </c>
      <c r="AP107" s="70"/>
    </row>
    <row r="108" spans="2:42">
      <c r="B108" s="51"/>
      <c r="C108" s="69"/>
      <c r="D108" s="53" t="s">
        <v>49</v>
      </c>
      <c r="E108" s="71" t="s">
        <v>49</v>
      </c>
      <c r="F108" s="54">
        <f t="shared" si="6"/>
        <v>0</v>
      </c>
      <c r="G108" s="70"/>
      <c r="I108" s="51"/>
      <c r="J108" s="69"/>
      <c r="K108" s="53" t="s">
        <v>49</v>
      </c>
      <c r="L108" s="97" t="s">
        <v>49</v>
      </c>
      <c r="M108" s="54">
        <f t="shared" si="7"/>
        <v>0</v>
      </c>
      <c r="N108" s="70"/>
      <c r="P108" s="51"/>
      <c r="Q108" s="69"/>
      <c r="R108" s="53" t="s">
        <v>49</v>
      </c>
      <c r="S108" s="97" t="s">
        <v>49</v>
      </c>
      <c r="T108" s="54">
        <f t="shared" si="8"/>
        <v>0</v>
      </c>
      <c r="U108" s="70"/>
      <c r="W108" s="51"/>
      <c r="X108" s="69"/>
      <c r="Y108" s="53" t="s">
        <v>49</v>
      </c>
      <c r="Z108" s="97" t="s">
        <v>49</v>
      </c>
      <c r="AA108" s="54">
        <f t="shared" si="9"/>
        <v>0</v>
      </c>
      <c r="AB108" s="70"/>
      <c r="AD108" s="51"/>
      <c r="AE108" s="69"/>
      <c r="AF108" s="53" t="s">
        <v>49</v>
      </c>
      <c r="AG108" s="97" t="s">
        <v>49</v>
      </c>
      <c r="AH108" s="54">
        <f t="shared" si="10"/>
        <v>0</v>
      </c>
      <c r="AI108" s="70"/>
      <c r="AK108" s="51"/>
      <c r="AL108" s="69"/>
      <c r="AM108" s="53" t="s">
        <v>49</v>
      </c>
      <c r="AN108" s="71" t="s">
        <v>49</v>
      </c>
      <c r="AO108" s="54">
        <f t="shared" si="11"/>
        <v>0</v>
      </c>
      <c r="AP108" s="70"/>
    </row>
    <row r="109" spans="2:42">
      <c r="B109" s="51"/>
      <c r="C109" s="69"/>
      <c r="D109" s="53" t="s">
        <v>49</v>
      </c>
      <c r="E109" s="71" t="s">
        <v>49</v>
      </c>
      <c r="F109" s="54">
        <f t="shared" si="6"/>
        <v>0</v>
      </c>
      <c r="G109" s="70"/>
      <c r="I109" s="51"/>
      <c r="J109" s="69"/>
      <c r="K109" s="53" t="s">
        <v>49</v>
      </c>
      <c r="L109" s="97" t="s">
        <v>49</v>
      </c>
      <c r="M109" s="54">
        <f t="shared" si="7"/>
        <v>0</v>
      </c>
      <c r="N109" s="70"/>
      <c r="P109" s="51"/>
      <c r="Q109" s="69"/>
      <c r="R109" s="53" t="s">
        <v>49</v>
      </c>
      <c r="S109" s="97" t="s">
        <v>49</v>
      </c>
      <c r="T109" s="54">
        <f t="shared" si="8"/>
        <v>0</v>
      </c>
      <c r="U109" s="70"/>
      <c r="W109" s="51"/>
      <c r="X109" s="69"/>
      <c r="Y109" s="53" t="s">
        <v>49</v>
      </c>
      <c r="Z109" s="97" t="s">
        <v>49</v>
      </c>
      <c r="AA109" s="54">
        <f t="shared" si="9"/>
        <v>0</v>
      </c>
      <c r="AB109" s="70"/>
      <c r="AD109" s="51"/>
      <c r="AE109" s="69"/>
      <c r="AF109" s="53" t="s">
        <v>49</v>
      </c>
      <c r="AG109" s="97" t="s">
        <v>49</v>
      </c>
      <c r="AH109" s="54">
        <f t="shared" si="10"/>
        <v>0</v>
      </c>
      <c r="AI109" s="70"/>
      <c r="AK109" s="51"/>
      <c r="AL109" s="69"/>
      <c r="AM109" s="53" t="s">
        <v>49</v>
      </c>
      <c r="AN109" s="71" t="s">
        <v>49</v>
      </c>
      <c r="AO109" s="54">
        <f t="shared" si="11"/>
        <v>0</v>
      </c>
      <c r="AP109" s="70"/>
    </row>
    <row r="110" spans="2:42">
      <c r="B110" s="51"/>
      <c r="C110" s="69"/>
      <c r="D110" s="53" t="s">
        <v>49</v>
      </c>
      <c r="E110" s="71" t="s">
        <v>49</v>
      </c>
      <c r="F110" s="54">
        <f t="shared" si="6"/>
        <v>0</v>
      </c>
      <c r="G110" s="70"/>
      <c r="I110" s="51"/>
      <c r="J110" s="69"/>
      <c r="K110" s="53" t="s">
        <v>49</v>
      </c>
      <c r="L110" s="97" t="s">
        <v>49</v>
      </c>
      <c r="M110" s="54">
        <f t="shared" si="7"/>
        <v>0</v>
      </c>
      <c r="N110" s="70"/>
      <c r="P110" s="51"/>
      <c r="Q110" s="69"/>
      <c r="R110" s="53" t="s">
        <v>49</v>
      </c>
      <c r="S110" s="97" t="s">
        <v>49</v>
      </c>
      <c r="T110" s="54">
        <f t="shared" si="8"/>
        <v>0</v>
      </c>
      <c r="U110" s="70"/>
      <c r="W110" s="51"/>
      <c r="X110" s="69"/>
      <c r="Y110" s="53" t="s">
        <v>49</v>
      </c>
      <c r="Z110" s="97" t="s">
        <v>49</v>
      </c>
      <c r="AA110" s="54">
        <f t="shared" si="9"/>
        <v>0</v>
      </c>
      <c r="AB110" s="70"/>
      <c r="AD110" s="51"/>
      <c r="AE110" s="69"/>
      <c r="AF110" s="53" t="s">
        <v>49</v>
      </c>
      <c r="AG110" s="97" t="s">
        <v>49</v>
      </c>
      <c r="AH110" s="54">
        <f t="shared" si="10"/>
        <v>0</v>
      </c>
      <c r="AI110" s="70"/>
      <c r="AK110" s="51"/>
      <c r="AL110" s="69"/>
      <c r="AM110" s="53" t="s">
        <v>49</v>
      </c>
      <c r="AN110" s="71" t="s">
        <v>49</v>
      </c>
      <c r="AO110" s="54">
        <f t="shared" si="11"/>
        <v>0</v>
      </c>
      <c r="AP110" s="70"/>
    </row>
    <row r="111" spans="2:42">
      <c r="B111" s="51"/>
      <c r="C111" s="69"/>
      <c r="D111" s="53" t="s">
        <v>49</v>
      </c>
      <c r="E111" s="71" t="s">
        <v>49</v>
      </c>
      <c r="F111" s="54">
        <f t="shared" si="6"/>
        <v>0</v>
      </c>
      <c r="G111" s="70"/>
      <c r="I111" s="51"/>
      <c r="J111" s="69"/>
      <c r="K111" s="53" t="s">
        <v>49</v>
      </c>
      <c r="L111" s="97" t="s">
        <v>49</v>
      </c>
      <c r="M111" s="54">
        <f t="shared" si="7"/>
        <v>0</v>
      </c>
      <c r="N111" s="70"/>
      <c r="P111" s="51"/>
      <c r="Q111" s="69"/>
      <c r="R111" s="53" t="s">
        <v>49</v>
      </c>
      <c r="S111" s="97" t="s">
        <v>49</v>
      </c>
      <c r="T111" s="54">
        <f t="shared" si="8"/>
        <v>0</v>
      </c>
      <c r="U111" s="70"/>
      <c r="W111" s="51"/>
      <c r="X111" s="69"/>
      <c r="Y111" s="53" t="s">
        <v>49</v>
      </c>
      <c r="Z111" s="97" t="s">
        <v>49</v>
      </c>
      <c r="AA111" s="54">
        <f t="shared" si="9"/>
        <v>0</v>
      </c>
      <c r="AB111" s="70"/>
      <c r="AD111" s="51"/>
      <c r="AE111" s="69"/>
      <c r="AF111" s="53" t="s">
        <v>49</v>
      </c>
      <c r="AG111" s="97" t="s">
        <v>49</v>
      </c>
      <c r="AH111" s="54">
        <f t="shared" si="10"/>
        <v>0</v>
      </c>
      <c r="AI111" s="70"/>
      <c r="AK111" s="51"/>
      <c r="AL111" s="69"/>
      <c r="AM111" s="53" t="s">
        <v>49</v>
      </c>
      <c r="AN111" s="71" t="s">
        <v>49</v>
      </c>
      <c r="AO111" s="54">
        <f t="shared" si="11"/>
        <v>0</v>
      </c>
      <c r="AP111" s="70"/>
    </row>
    <row r="112" spans="2:42">
      <c r="B112" s="51"/>
      <c r="C112" s="69"/>
      <c r="D112" s="53" t="s">
        <v>49</v>
      </c>
      <c r="E112" s="71" t="s">
        <v>49</v>
      </c>
      <c r="F112" s="54">
        <f t="shared" si="6"/>
        <v>0</v>
      </c>
      <c r="G112" s="70"/>
      <c r="I112" s="51"/>
      <c r="J112" s="69"/>
      <c r="K112" s="53" t="s">
        <v>49</v>
      </c>
      <c r="L112" s="97" t="s">
        <v>49</v>
      </c>
      <c r="M112" s="54">
        <f t="shared" si="7"/>
        <v>0</v>
      </c>
      <c r="N112" s="70"/>
      <c r="P112" s="51"/>
      <c r="Q112" s="69"/>
      <c r="R112" s="53" t="s">
        <v>49</v>
      </c>
      <c r="S112" s="97" t="s">
        <v>49</v>
      </c>
      <c r="T112" s="54">
        <f t="shared" si="8"/>
        <v>0</v>
      </c>
      <c r="U112" s="70"/>
      <c r="W112" s="51"/>
      <c r="X112" s="69"/>
      <c r="Y112" s="53" t="s">
        <v>49</v>
      </c>
      <c r="Z112" s="97" t="s">
        <v>49</v>
      </c>
      <c r="AA112" s="54">
        <f t="shared" si="9"/>
        <v>0</v>
      </c>
      <c r="AB112" s="70"/>
      <c r="AD112" s="51"/>
      <c r="AE112" s="69"/>
      <c r="AF112" s="53" t="s">
        <v>49</v>
      </c>
      <c r="AG112" s="97" t="s">
        <v>49</v>
      </c>
      <c r="AH112" s="54">
        <f t="shared" si="10"/>
        <v>0</v>
      </c>
      <c r="AI112" s="70"/>
      <c r="AK112" s="51"/>
      <c r="AL112" s="69"/>
      <c r="AM112" s="53" t="s">
        <v>49</v>
      </c>
      <c r="AN112" s="71" t="s">
        <v>49</v>
      </c>
      <c r="AO112" s="54">
        <f t="shared" si="11"/>
        <v>0</v>
      </c>
      <c r="AP112" s="70"/>
    </row>
    <row r="113" spans="2:42">
      <c r="B113" s="56"/>
      <c r="C113" s="72"/>
      <c r="D113" s="49" t="s">
        <v>49</v>
      </c>
      <c r="E113" s="58" t="s">
        <v>49</v>
      </c>
      <c r="F113" s="73">
        <f t="shared" si="6"/>
        <v>0</v>
      </c>
      <c r="G113" s="59"/>
      <c r="I113" s="56"/>
      <c r="J113" s="72"/>
      <c r="K113" s="49" t="s">
        <v>49</v>
      </c>
      <c r="L113" s="108" t="s">
        <v>49</v>
      </c>
      <c r="M113" s="73">
        <f t="shared" si="7"/>
        <v>0</v>
      </c>
      <c r="N113" s="59"/>
      <c r="P113" s="56"/>
      <c r="Q113" s="72"/>
      <c r="R113" s="49" t="s">
        <v>49</v>
      </c>
      <c r="S113" s="108" t="s">
        <v>49</v>
      </c>
      <c r="T113" s="73">
        <f t="shared" si="8"/>
        <v>0</v>
      </c>
      <c r="U113" s="59"/>
      <c r="W113" s="56"/>
      <c r="X113" s="72"/>
      <c r="Y113" s="49" t="s">
        <v>49</v>
      </c>
      <c r="Z113" s="108" t="s">
        <v>49</v>
      </c>
      <c r="AA113" s="73">
        <f t="shared" si="9"/>
        <v>0</v>
      </c>
      <c r="AB113" s="59"/>
      <c r="AD113" s="56"/>
      <c r="AE113" s="72"/>
      <c r="AF113" s="49" t="s">
        <v>49</v>
      </c>
      <c r="AG113" s="108" t="s">
        <v>49</v>
      </c>
      <c r="AH113" s="73">
        <f t="shared" si="10"/>
        <v>0</v>
      </c>
      <c r="AI113" s="59"/>
      <c r="AK113" s="56"/>
      <c r="AL113" s="72"/>
      <c r="AM113" s="49" t="s">
        <v>49</v>
      </c>
      <c r="AN113" s="58" t="s">
        <v>49</v>
      </c>
      <c r="AO113" s="73">
        <f t="shared" si="11"/>
        <v>0</v>
      </c>
      <c r="AP113" s="59"/>
    </row>
    <row r="114" spans="2:42" ht="13" thickBot="1">
      <c r="B114" s="74" t="s">
        <v>162</v>
      </c>
      <c r="C114" s="75"/>
      <c r="D114" s="76"/>
      <c r="E114" s="76"/>
      <c r="F114" s="77"/>
      <c r="G114" s="64">
        <f>SUM(F104:F113)</f>
        <v>4606227</v>
      </c>
      <c r="I114" s="74" t="s">
        <v>162</v>
      </c>
      <c r="J114" s="75"/>
      <c r="K114" s="76"/>
      <c r="L114" s="76"/>
      <c r="M114" s="77"/>
      <c r="N114" s="64">
        <f>SUM(M104:M113)</f>
        <v>2093740</v>
      </c>
      <c r="P114" s="74" t="s">
        <v>162</v>
      </c>
      <c r="Q114" s="75"/>
      <c r="R114" s="76"/>
      <c r="S114" s="76"/>
      <c r="T114" s="77"/>
      <c r="U114" s="64">
        <f>SUM(T104:T113)</f>
        <v>2093740</v>
      </c>
      <c r="W114" s="74" t="s">
        <v>162</v>
      </c>
      <c r="X114" s="75"/>
      <c r="Y114" s="76"/>
      <c r="Z114" s="76"/>
      <c r="AA114" s="77"/>
      <c r="AB114" s="64">
        <f>SUM(AA104:AA113)</f>
        <v>2512488</v>
      </c>
      <c r="AD114" s="74" t="s">
        <v>162</v>
      </c>
      <c r="AE114" s="75"/>
      <c r="AF114" s="76"/>
      <c r="AG114" s="76"/>
      <c r="AH114" s="77"/>
      <c r="AI114" s="64">
        <f>SUM(AH104:AH113)</f>
        <v>2512488</v>
      </c>
      <c r="AK114" s="74" t="s">
        <v>162</v>
      </c>
      <c r="AL114" s="75"/>
      <c r="AM114" s="76"/>
      <c r="AN114" s="76"/>
      <c r="AO114" s="77"/>
      <c r="AP114" s="64">
        <f>SUM(AO104:AO113)</f>
        <v>5264258</v>
      </c>
    </row>
    <row r="115" spans="2:42" ht="13" thickBot="1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66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</row>
    <row r="116" spans="2:42">
      <c r="B116" s="44" t="s">
        <v>163</v>
      </c>
      <c r="C116" s="67"/>
      <c r="D116" s="45"/>
      <c r="E116" s="45"/>
      <c r="F116" s="45"/>
      <c r="G116" s="46"/>
      <c r="I116" s="44" t="s">
        <v>163</v>
      </c>
      <c r="J116" s="67"/>
      <c r="K116" s="45"/>
      <c r="L116" s="45"/>
      <c r="M116" s="45"/>
      <c r="N116" s="46"/>
      <c r="P116" s="44" t="s">
        <v>163</v>
      </c>
      <c r="Q116" s="67"/>
      <c r="R116" s="45"/>
      <c r="S116" s="45"/>
      <c r="T116" s="45"/>
      <c r="U116" s="46"/>
      <c r="W116" s="44" t="s">
        <v>163</v>
      </c>
      <c r="X116" s="67"/>
      <c r="Y116" s="45"/>
      <c r="Z116" s="45"/>
      <c r="AA116" s="45"/>
      <c r="AB116" s="46"/>
      <c r="AD116" s="44" t="s">
        <v>163</v>
      </c>
      <c r="AE116" s="67"/>
      <c r="AF116" s="45"/>
      <c r="AG116" s="45"/>
      <c r="AH116" s="45"/>
      <c r="AI116" s="46"/>
      <c r="AK116" s="44" t="s">
        <v>163</v>
      </c>
      <c r="AL116" s="67"/>
      <c r="AM116" s="45"/>
      <c r="AN116" s="45"/>
      <c r="AO116" s="45"/>
      <c r="AP116" s="46"/>
    </row>
    <row r="117" spans="2:42">
      <c r="B117" s="47" t="s">
        <v>150</v>
      </c>
      <c r="C117" s="68" t="s">
        <v>151</v>
      </c>
      <c r="D117" s="49" t="s">
        <v>72</v>
      </c>
      <c r="E117" s="49" t="s">
        <v>152</v>
      </c>
      <c r="F117" s="49" t="s">
        <v>74</v>
      </c>
      <c r="G117" s="50" t="s">
        <v>75</v>
      </c>
      <c r="I117" s="47" t="s">
        <v>150</v>
      </c>
      <c r="J117" s="68" t="s">
        <v>151</v>
      </c>
      <c r="K117" s="49" t="s">
        <v>72</v>
      </c>
      <c r="L117" s="49" t="s">
        <v>152</v>
      </c>
      <c r="M117" s="49" t="s">
        <v>74</v>
      </c>
      <c r="N117" s="50" t="s">
        <v>75</v>
      </c>
      <c r="P117" s="47" t="s">
        <v>150</v>
      </c>
      <c r="Q117" s="68" t="s">
        <v>151</v>
      </c>
      <c r="R117" s="49" t="s">
        <v>72</v>
      </c>
      <c r="S117" s="49" t="s">
        <v>152</v>
      </c>
      <c r="T117" s="49" t="s">
        <v>74</v>
      </c>
      <c r="U117" s="50" t="s">
        <v>75</v>
      </c>
      <c r="W117" s="47" t="s">
        <v>150</v>
      </c>
      <c r="X117" s="68" t="s">
        <v>151</v>
      </c>
      <c r="Y117" s="49" t="s">
        <v>72</v>
      </c>
      <c r="Z117" s="49" t="s">
        <v>152</v>
      </c>
      <c r="AA117" s="49" t="s">
        <v>74</v>
      </c>
      <c r="AB117" s="50" t="s">
        <v>75</v>
      </c>
      <c r="AD117" s="47" t="s">
        <v>150</v>
      </c>
      <c r="AE117" s="68" t="s">
        <v>151</v>
      </c>
      <c r="AF117" s="49" t="s">
        <v>72</v>
      </c>
      <c r="AG117" s="49" t="s">
        <v>152</v>
      </c>
      <c r="AH117" s="49" t="s">
        <v>74</v>
      </c>
      <c r="AI117" s="50" t="s">
        <v>75</v>
      </c>
      <c r="AK117" s="47" t="s">
        <v>150</v>
      </c>
      <c r="AL117" s="68" t="s">
        <v>151</v>
      </c>
      <c r="AM117" s="49" t="s">
        <v>72</v>
      </c>
      <c r="AN117" s="49" t="s">
        <v>152</v>
      </c>
      <c r="AO117" s="49" t="s">
        <v>74</v>
      </c>
      <c r="AP117" s="50" t="s">
        <v>75</v>
      </c>
    </row>
    <row r="118" spans="2:42">
      <c r="B118" s="51" t="s">
        <v>353</v>
      </c>
      <c r="C118" s="69">
        <v>10</v>
      </c>
      <c r="D118" s="53" t="s">
        <v>49</v>
      </c>
      <c r="E118" s="54" t="s">
        <v>49</v>
      </c>
      <c r="F118" s="54">
        <f t="shared" ref="F118:F129" si="12">IF(E118&lt;&gt;"",ROUND(C118*E118,0),0)</f>
        <v>0</v>
      </c>
      <c r="G118" s="70"/>
      <c r="I118" s="51"/>
      <c r="J118" s="69"/>
      <c r="K118" s="53" t="s">
        <v>49</v>
      </c>
      <c r="L118" s="101" t="s">
        <v>49</v>
      </c>
      <c r="M118" s="54">
        <f t="shared" ref="M118:M129" si="13">IF(L118&lt;&gt;"",ROUND(J118*L118,0),0)</f>
        <v>0</v>
      </c>
      <c r="N118" s="70"/>
      <c r="P118" s="51"/>
      <c r="Q118" s="69"/>
      <c r="R118" s="53" t="s">
        <v>49</v>
      </c>
      <c r="S118" s="101" t="s">
        <v>49</v>
      </c>
      <c r="T118" s="54">
        <f t="shared" ref="T118:T129" si="14">IF(S118&lt;&gt;"",ROUND(Q118*S118,0),0)</f>
        <v>0</v>
      </c>
      <c r="U118" s="70"/>
      <c r="W118" s="51"/>
      <c r="X118" s="69"/>
      <c r="Y118" s="53" t="s">
        <v>49</v>
      </c>
      <c r="Z118" s="101" t="s">
        <v>49</v>
      </c>
      <c r="AA118" s="54">
        <f t="shared" ref="AA118:AA129" si="15">IF(Z118&lt;&gt;"",ROUND(X118*Z118,0),0)</f>
        <v>0</v>
      </c>
      <c r="AB118" s="70"/>
      <c r="AD118" s="51"/>
      <c r="AE118" s="69"/>
      <c r="AF118" s="53" t="s">
        <v>49</v>
      </c>
      <c r="AG118" s="101" t="s">
        <v>49</v>
      </c>
      <c r="AH118" s="54">
        <f t="shared" ref="AH118:AH129" si="16">IF(AG118&lt;&gt;"",ROUND(AE118*AG118,0),0)</f>
        <v>0</v>
      </c>
      <c r="AI118" s="70"/>
      <c r="AK118" s="51"/>
      <c r="AL118" s="69"/>
      <c r="AM118" s="53" t="s">
        <v>49</v>
      </c>
      <c r="AN118" s="54" t="s">
        <v>49</v>
      </c>
      <c r="AO118" s="54">
        <f t="shared" ref="AO118:AO129" si="17">IF(AN118&lt;&gt;"",ROUND(AL118*AN118,0),0)</f>
        <v>0</v>
      </c>
      <c r="AP118" s="70"/>
    </row>
    <row r="119" spans="2:42">
      <c r="B119" s="51"/>
      <c r="C119" s="69"/>
      <c r="D119" s="53" t="s">
        <v>49</v>
      </c>
      <c r="E119" s="54" t="s">
        <v>49</v>
      </c>
      <c r="F119" s="54">
        <f t="shared" si="12"/>
        <v>0</v>
      </c>
      <c r="G119" s="70"/>
      <c r="I119" s="51"/>
      <c r="J119" s="69"/>
      <c r="K119" s="53" t="s">
        <v>49</v>
      </c>
      <c r="L119" s="101" t="s">
        <v>49</v>
      </c>
      <c r="M119" s="54">
        <f t="shared" si="13"/>
        <v>0</v>
      </c>
      <c r="N119" s="70"/>
      <c r="P119" s="51"/>
      <c r="Q119" s="69"/>
      <c r="R119" s="53" t="s">
        <v>49</v>
      </c>
      <c r="S119" s="101" t="s">
        <v>49</v>
      </c>
      <c r="T119" s="54">
        <f t="shared" si="14"/>
        <v>0</v>
      </c>
      <c r="U119" s="70"/>
      <c r="W119" s="51"/>
      <c r="X119" s="69"/>
      <c r="Y119" s="53" t="s">
        <v>49</v>
      </c>
      <c r="Z119" s="101" t="s">
        <v>49</v>
      </c>
      <c r="AA119" s="54">
        <f t="shared" si="15"/>
        <v>0</v>
      </c>
      <c r="AB119" s="70"/>
      <c r="AD119" s="51"/>
      <c r="AE119" s="69"/>
      <c r="AF119" s="53" t="s">
        <v>49</v>
      </c>
      <c r="AG119" s="101" t="s">
        <v>49</v>
      </c>
      <c r="AH119" s="54">
        <f t="shared" si="16"/>
        <v>0</v>
      </c>
      <c r="AI119" s="70"/>
      <c r="AK119" s="51"/>
      <c r="AL119" s="69"/>
      <c r="AM119" s="53" t="s">
        <v>49</v>
      </c>
      <c r="AN119" s="54" t="s">
        <v>49</v>
      </c>
      <c r="AO119" s="54">
        <f t="shared" si="17"/>
        <v>0</v>
      </c>
      <c r="AP119" s="70"/>
    </row>
    <row r="120" spans="2:42">
      <c r="B120" s="51"/>
      <c r="C120" s="69"/>
      <c r="D120" s="53" t="s">
        <v>49</v>
      </c>
      <c r="E120" s="54" t="s">
        <v>49</v>
      </c>
      <c r="F120" s="54">
        <f t="shared" si="12"/>
        <v>0</v>
      </c>
      <c r="G120" s="70"/>
      <c r="I120" s="51"/>
      <c r="J120" s="69"/>
      <c r="K120" s="53" t="s">
        <v>49</v>
      </c>
      <c r="L120" s="101" t="s">
        <v>49</v>
      </c>
      <c r="M120" s="54">
        <f t="shared" si="13"/>
        <v>0</v>
      </c>
      <c r="N120" s="70"/>
      <c r="P120" s="51"/>
      <c r="Q120" s="69"/>
      <c r="R120" s="53" t="s">
        <v>49</v>
      </c>
      <c r="S120" s="101" t="s">
        <v>49</v>
      </c>
      <c r="T120" s="54">
        <f t="shared" si="14"/>
        <v>0</v>
      </c>
      <c r="U120" s="70"/>
      <c r="W120" s="51"/>
      <c r="X120" s="69"/>
      <c r="Y120" s="53" t="s">
        <v>49</v>
      </c>
      <c r="Z120" s="101" t="s">
        <v>49</v>
      </c>
      <c r="AA120" s="54">
        <f t="shared" si="15"/>
        <v>0</v>
      </c>
      <c r="AB120" s="70"/>
      <c r="AD120" s="51"/>
      <c r="AE120" s="69"/>
      <c r="AF120" s="53" t="s">
        <v>49</v>
      </c>
      <c r="AG120" s="101" t="s">
        <v>49</v>
      </c>
      <c r="AH120" s="54">
        <f t="shared" si="16"/>
        <v>0</v>
      </c>
      <c r="AI120" s="70"/>
      <c r="AK120" s="51"/>
      <c r="AL120" s="69"/>
      <c r="AM120" s="53" t="s">
        <v>49</v>
      </c>
      <c r="AN120" s="54" t="s">
        <v>49</v>
      </c>
      <c r="AO120" s="54">
        <f t="shared" si="17"/>
        <v>0</v>
      </c>
      <c r="AP120" s="70"/>
    </row>
    <row r="121" spans="2:42">
      <c r="B121" s="51"/>
      <c r="C121" s="69"/>
      <c r="D121" s="53" t="s">
        <v>49</v>
      </c>
      <c r="E121" s="54" t="s">
        <v>49</v>
      </c>
      <c r="F121" s="54">
        <f t="shared" si="12"/>
        <v>0</v>
      </c>
      <c r="G121" s="70"/>
      <c r="I121" s="51"/>
      <c r="J121" s="69"/>
      <c r="K121" s="53" t="s">
        <v>49</v>
      </c>
      <c r="L121" s="101" t="s">
        <v>49</v>
      </c>
      <c r="M121" s="54">
        <f t="shared" si="13"/>
        <v>0</v>
      </c>
      <c r="N121" s="70"/>
      <c r="P121" s="51"/>
      <c r="Q121" s="69"/>
      <c r="R121" s="53" t="s">
        <v>49</v>
      </c>
      <c r="S121" s="101" t="s">
        <v>49</v>
      </c>
      <c r="T121" s="54">
        <f t="shared" si="14"/>
        <v>0</v>
      </c>
      <c r="U121" s="70"/>
      <c r="W121" s="51"/>
      <c r="X121" s="69"/>
      <c r="Y121" s="53" t="s">
        <v>49</v>
      </c>
      <c r="Z121" s="101" t="s">
        <v>49</v>
      </c>
      <c r="AA121" s="54">
        <f t="shared" si="15"/>
        <v>0</v>
      </c>
      <c r="AB121" s="70"/>
      <c r="AD121" s="51"/>
      <c r="AE121" s="69"/>
      <c r="AF121" s="53" t="s">
        <v>49</v>
      </c>
      <c r="AG121" s="101" t="s">
        <v>49</v>
      </c>
      <c r="AH121" s="54">
        <f t="shared" si="16"/>
        <v>0</v>
      </c>
      <c r="AI121" s="70"/>
      <c r="AK121" s="51"/>
      <c r="AL121" s="69"/>
      <c r="AM121" s="53" t="s">
        <v>49</v>
      </c>
      <c r="AN121" s="54" t="s">
        <v>49</v>
      </c>
      <c r="AO121" s="54">
        <f t="shared" si="17"/>
        <v>0</v>
      </c>
      <c r="AP121" s="70"/>
    </row>
    <row r="122" spans="2:42">
      <c r="B122" s="51"/>
      <c r="C122" s="69"/>
      <c r="D122" s="53" t="s">
        <v>49</v>
      </c>
      <c r="E122" s="54" t="s">
        <v>49</v>
      </c>
      <c r="F122" s="54">
        <f t="shared" si="12"/>
        <v>0</v>
      </c>
      <c r="G122" s="70"/>
      <c r="I122" s="51"/>
      <c r="J122" s="69"/>
      <c r="K122" s="53" t="s">
        <v>49</v>
      </c>
      <c r="L122" s="101" t="s">
        <v>49</v>
      </c>
      <c r="M122" s="54">
        <f t="shared" si="13"/>
        <v>0</v>
      </c>
      <c r="N122" s="70"/>
      <c r="P122" s="51"/>
      <c r="Q122" s="69"/>
      <c r="R122" s="53" t="s">
        <v>49</v>
      </c>
      <c r="S122" s="101" t="s">
        <v>49</v>
      </c>
      <c r="T122" s="54">
        <f t="shared" si="14"/>
        <v>0</v>
      </c>
      <c r="U122" s="70"/>
      <c r="W122" s="51"/>
      <c r="X122" s="69"/>
      <c r="Y122" s="53" t="s">
        <v>49</v>
      </c>
      <c r="Z122" s="101" t="s">
        <v>49</v>
      </c>
      <c r="AA122" s="54">
        <f t="shared" si="15"/>
        <v>0</v>
      </c>
      <c r="AB122" s="70"/>
      <c r="AD122" s="51"/>
      <c r="AE122" s="69"/>
      <c r="AF122" s="53" t="s">
        <v>49</v>
      </c>
      <c r="AG122" s="101" t="s">
        <v>49</v>
      </c>
      <c r="AH122" s="54">
        <f t="shared" si="16"/>
        <v>0</v>
      </c>
      <c r="AI122" s="70"/>
      <c r="AK122" s="51"/>
      <c r="AL122" s="69"/>
      <c r="AM122" s="53" t="s">
        <v>49</v>
      </c>
      <c r="AN122" s="54" t="s">
        <v>49</v>
      </c>
      <c r="AO122" s="54">
        <f t="shared" si="17"/>
        <v>0</v>
      </c>
      <c r="AP122" s="70"/>
    </row>
    <row r="123" spans="2:42">
      <c r="B123" s="51"/>
      <c r="C123" s="69"/>
      <c r="D123" s="53" t="s">
        <v>49</v>
      </c>
      <c r="E123" s="54" t="s">
        <v>49</v>
      </c>
      <c r="F123" s="54">
        <f t="shared" si="12"/>
        <v>0</v>
      </c>
      <c r="G123" s="70"/>
      <c r="I123" s="51"/>
      <c r="J123" s="69"/>
      <c r="K123" s="53" t="s">
        <v>49</v>
      </c>
      <c r="L123" s="101" t="s">
        <v>49</v>
      </c>
      <c r="M123" s="54">
        <f t="shared" si="13"/>
        <v>0</v>
      </c>
      <c r="N123" s="70"/>
      <c r="P123" s="51"/>
      <c r="Q123" s="69"/>
      <c r="R123" s="53" t="s">
        <v>49</v>
      </c>
      <c r="S123" s="101" t="s">
        <v>49</v>
      </c>
      <c r="T123" s="54">
        <f t="shared" si="14"/>
        <v>0</v>
      </c>
      <c r="U123" s="70"/>
      <c r="W123" s="51"/>
      <c r="X123" s="69"/>
      <c r="Y123" s="53" t="s">
        <v>49</v>
      </c>
      <c r="Z123" s="101" t="s">
        <v>49</v>
      </c>
      <c r="AA123" s="54">
        <f t="shared" si="15"/>
        <v>0</v>
      </c>
      <c r="AB123" s="70"/>
      <c r="AD123" s="51"/>
      <c r="AE123" s="69"/>
      <c r="AF123" s="53" t="s">
        <v>49</v>
      </c>
      <c r="AG123" s="101" t="s">
        <v>49</v>
      </c>
      <c r="AH123" s="54">
        <f t="shared" si="16"/>
        <v>0</v>
      </c>
      <c r="AI123" s="70"/>
      <c r="AK123" s="51"/>
      <c r="AL123" s="69"/>
      <c r="AM123" s="53" t="s">
        <v>49</v>
      </c>
      <c r="AN123" s="54" t="s">
        <v>49</v>
      </c>
      <c r="AO123" s="54">
        <f t="shared" si="17"/>
        <v>0</v>
      </c>
      <c r="AP123" s="70"/>
    </row>
    <row r="124" spans="2:42">
      <c r="B124" s="51"/>
      <c r="C124" s="69"/>
      <c r="D124" s="53" t="s">
        <v>49</v>
      </c>
      <c r="E124" s="54" t="s">
        <v>49</v>
      </c>
      <c r="F124" s="54">
        <f t="shared" si="12"/>
        <v>0</v>
      </c>
      <c r="G124" s="70"/>
      <c r="I124" s="51"/>
      <c r="J124" s="69"/>
      <c r="K124" s="53" t="s">
        <v>49</v>
      </c>
      <c r="L124" s="101" t="s">
        <v>49</v>
      </c>
      <c r="M124" s="54">
        <f t="shared" si="13"/>
        <v>0</v>
      </c>
      <c r="N124" s="70"/>
      <c r="P124" s="51"/>
      <c r="Q124" s="69"/>
      <c r="R124" s="53" t="s">
        <v>49</v>
      </c>
      <c r="S124" s="101" t="s">
        <v>49</v>
      </c>
      <c r="T124" s="54">
        <f t="shared" si="14"/>
        <v>0</v>
      </c>
      <c r="U124" s="70"/>
      <c r="W124" s="51"/>
      <c r="X124" s="69"/>
      <c r="Y124" s="53" t="s">
        <v>49</v>
      </c>
      <c r="Z124" s="101" t="s">
        <v>49</v>
      </c>
      <c r="AA124" s="54">
        <f t="shared" si="15"/>
        <v>0</v>
      </c>
      <c r="AB124" s="70"/>
      <c r="AD124" s="51"/>
      <c r="AE124" s="69"/>
      <c r="AF124" s="53" t="s">
        <v>49</v>
      </c>
      <c r="AG124" s="101" t="s">
        <v>49</v>
      </c>
      <c r="AH124" s="54">
        <f t="shared" si="16"/>
        <v>0</v>
      </c>
      <c r="AI124" s="70"/>
      <c r="AK124" s="51"/>
      <c r="AL124" s="69"/>
      <c r="AM124" s="53" t="s">
        <v>49</v>
      </c>
      <c r="AN124" s="54" t="s">
        <v>49</v>
      </c>
      <c r="AO124" s="54">
        <f t="shared" si="17"/>
        <v>0</v>
      </c>
      <c r="AP124" s="70"/>
    </row>
    <row r="125" spans="2:42">
      <c r="B125" s="51"/>
      <c r="C125" s="69"/>
      <c r="D125" s="53" t="s">
        <v>49</v>
      </c>
      <c r="E125" s="54" t="s">
        <v>49</v>
      </c>
      <c r="F125" s="54">
        <f t="shared" si="12"/>
        <v>0</v>
      </c>
      <c r="G125" s="70"/>
      <c r="I125" s="51"/>
      <c r="J125" s="69"/>
      <c r="K125" s="53" t="s">
        <v>49</v>
      </c>
      <c r="L125" s="101" t="s">
        <v>49</v>
      </c>
      <c r="M125" s="54">
        <f t="shared" si="13"/>
        <v>0</v>
      </c>
      <c r="N125" s="70"/>
      <c r="P125" s="51"/>
      <c r="Q125" s="69"/>
      <c r="R125" s="53" t="s">
        <v>49</v>
      </c>
      <c r="S125" s="101" t="s">
        <v>49</v>
      </c>
      <c r="T125" s="54">
        <f t="shared" si="14"/>
        <v>0</v>
      </c>
      <c r="U125" s="70"/>
      <c r="W125" s="51"/>
      <c r="X125" s="69"/>
      <c r="Y125" s="53" t="s">
        <v>49</v>
      </c>
      <c r="Z125" s="101" t="s">
        <v>49</v>
      </c>
      <c r="AA125" s="54">
        <f t="shared" si="15"/>
        <v>0</v>
      </c>
      <c r="AB125" s="70"/>
      <c r="AD125" s="51"/>
      <c r="AE125" s="69"/>
      <c r="AF125" s="53" t="s">
        <v>49</v>
      </c>
      <c r="AG125" s="101" t="s">
        <v>49</v>
      </c>
      <c r="AH125" s="54">
        <f t="shared" si="16"/>
        <v>0</v>
      </c>
      <c r="AI125" s="70"/>
      <c r="AK125" s="51"/>
      <c r="AL125" s="69"/>
      <c r="AM125" s="53" t="s">
        <v>49</v>
      </c>
      <c r="AN125" s="54" t="s">
        <v>49</v>
      </c>
      <c r="AO125" s="54">
        <f t="shared" si="17"/>
        <v>0</v>
      </c>
      <c r="AP125" s="70"/>
    </row>
    <row r="126" spans="2:42">
      <c r="B126" s="51"/>
      <c r="C126" s="69"/>
      <c r="D126" s="53" t="s">
        <v>49</v>
      </c>
      <c r="E126" s="54" t="s">
        <v>49</v>
      </c>
      <c r="F126" s="54">
        <f t="shared" si="12"/>
        <v>0</v>
      </c>
      <c r="G126" s="70"/>
      <c r="I126" s="51"/>
      <c r="J126" s="69"/>
      <c r="K126" s="53" t="s">
        <v>49</v>
      </c>
      <c r="L126" s="101" t="s">
        <v>49</v>
      </c>
      <c r="M126" s="54">
        <f t="shared" si="13"/>
        <v>0</v>
      </c>
      <c r="N126" s="70"/>
      <c r="P126" s="51"/>
      <c r="Q126" s="69"/>
      <c r="R126" s="53" t="s">
        <v>49</v>
      </c>
      <c r="S126" s="101" t="s">
        <v>49</v>
      </c>
      <c r="T126" s="54">
        <f t="shared" si="14"/>
        <v>0</v>
      </c>
      <c r="U126" s="70"/>
      <c r="W126" s="51"/>
      <c r="X126" s="69"/>
      <c r="Y126" s="53" t="s">
        <v>49</v>
      </c>
      <c r="Z126" s="101" t="s">
        <v>49</v>
      </c>
      <c r="AA126" s="54">
        <f t="shared" si="15"/>
        <v>0</v>
      </c>
      <c r="AB126" s="70"/>
      <c r="AD126" s="51"/>
      <c r="AE126" s="69"/>
      <c r="AF126" s="53" t="s">
        <v>49</v>
      </c>
      <c r="AG126" s="101" t="s">
        <v>49</v>
      </c>
      <c r="AH126" s="54">
        <f t="shared" si="16"/>
        <v>0</v>
      </c>
      <c r="AI126" s="70"/>
      <c r="AK126" s="51"/>
      <c r="AL126" s="69"/>
      <c r="AM126" s="53" t="s">
        <v>49</v>
      </c>
      <c r="AN126" s="54" t="s">
        <v>49</v>
      </c>
      <c r="AO126" s="54">
        <f t="shared" si="17"/>
        <v>0</v>
      </c>
      <c r="AP126" s="70"/>
    </row>
    <row r="127" spans="2:42">
      <c r="B127" s="51"/>
      <c r="C127" s="69"/>
      <c r="D127" s="53" t="s">
        <v>49</v>
      </c>
      <c r="E127" s="54" t="s">
        <v>49</v>
      </c>
      <c r="F127" s="54">
        <f t="shared" si="12"/>
        <v>0</v>
      </c>
      <c r="G127" s="70"/>
      <c r="I127" s="51"/>
      <c r="J127" s="69"/>
      <c r="K127" s="53" t="s">
        <v>49</v>
      </c>
      <c r="L127" s="101" t="s">
        <v>49</v>
      </c>
      <c r="M127" s="54">
        <f t="shared" si="13"/>
        <v>0</v>
      </c>
      <c r="N127" s="70"/>
      <c r="P127" s="51"/>
      <c r="Q127" s="69"/>
      <c r="R127" s="53" t="s">
        <v>49</v>
      </c>
      <c r="S127" s="101" t="s">
        <v>49</v>
      </c>
      <c r="T127" s="54">
        <f t="shared" si="14"/>
        <v>0</v>
      </c>
      <c r="U127" s="70"/>
      <c r="W127" s="51"/>
      <c r="X127" s="69"/>
      <c r="Y127" s="53" t="s">
        <v>49</v>
      </c>
      <c r="Z127" s="101" t="s">
        <v>49</v>
      </c>
      <c r="AA127" s="54">
        <f t="shared" si="15"/>
        <v>0</v>
      </c>
      <c r="AB127" s="70"/>
      <c r="AD127" s="51"/>
      <c r="AE127" s="69"/>
      <c r="AF127" s="53" t="s">
        <v>49</v>
      </c>
      <c r="AG127" s="101" t="s">
        <v>49</v>
      </c>
      <c r="AH127" s="54">
        <f t="shared" si="16"/>
        <v>0</v>
      </c>
      <c r="AI127" s="70"/>
      <c r="AK127" s="51"/>
      <c r="AL127" s="69"/>
      <c r="AM127" s="53" t="s">
        <v>49</v>
      </c>
      <c r="AN127" s="54" t="s">
        <v>49</v>
      </c>
      <c r="AO127" s="54">
        <f t="shared" si="17"/>
        <v>0</v>
      </c>
      <c r="AP127" s="70"/>
    </row>
    <row r="128" spans="2:42">
      <c r="B128" s="51"/>
      <c r="C128" s="69"/>
      <c r="D128" s="53" t="s">
        <v>49</v>
      </c>
      <c r="E128" s="54" t="s">
        <v>49</v>
      </c>
      <c r="F128" s="54">
        <f t="shared" si="12"/>
        <v>0</v>
      </c>
      <c r="G128" s="70"/>
      <c r="I128" s="51"/>
      <c r="J128" s="69"/>
      <c r="K128" s="53" t="s">
        <v>49</v>
      </c>
      <c r="L128" s="101" t="s">
        <v>49</v>
      </c>
      <c r="M128" s="54">
        <f t="shared" si="13"/>
        <v>0</v>
      </c>
      <c r="N128" s="70"/>
      <c r="P128" s="51"/>
      <c r="Q128" s="69"/>
      <c r="R128" s="53" t="s">
        <v>49</v>
      </c>
      <c r="S128" s="101" t="s">
        <v>49</v>
      </c>
      <c r="T128" s="54">
        <f t="shared" si="14"/>
        <v>0</v>
      </c>
      <c r="U128" s="70"/>
      <c r="W128" s="51"/>
      <c r="X128" s="69"/>
      <c r="Y128" s="53" t="s">
        <v>49</v>
      </c>
      <c r="Z128" s="101" t="s">
        <v>49</v>
      </c>
      <c r="AA128" s="54">
        <f t="shared" si="15"/>
        <v>0</v>
      </c>
      <c r="AB128" s="70"/>
      <c r="AD128" s="51"/>
      <c r="AE128" s="69"/>
      <c r="AF128" s="53" t="s">
        <v>49</v>
      </c>
      <c r="AG128" s="101" t="s">
        <v>49</v>
      </c>
      <c r="AH128" s="54">
        <f t="shared" si="16"/>
        <v>0</v>
      </c>
      <c r="AI128" s="70"/>
      <c r="AK128" s="51"/>
      <c r="AL128" s="69"/>
      <c r="AM128" s="53" t="s">
        <v>49</v>
      </c>
      <c r="AN128" s="54" t="s">
        <v>49</v>
      </c>
      <c r="AO128" s="54">
        <f t="shared" si="17"/>
        <v>0</v>
      </c>
      <c r="AP128" s="70"/>
    </row>
    <row r="129" spans="2:42">
      <c r="B129" s="56"/>
      <c r="C129" s="72"/>
      <c r="D129" s="49" t="s">
        <v>49</v>
      </c>
      <c r="E129" s="73" t="s">
        <v>49</v>
      </c>
      <c r="F129" s="73">
        <f t="shared" si="12"/>
        <v>0</v>
      </c>
      <c r="G129" s="59"/>
      <c r="I129" s="56"/>
      <c r="J129" s="72"/>
      <c r="K129" s="49" t="s">
        <v>49</v>
      </c>
      <c r="L129" s="109" t="s">
        <v>49</v>
      </c>
      <c r="M129" s="73">
        <f t="shared" si="13"/>
        <v>0</v>
      </c>
      <c r="N129" s="59"/>
      <c r="P129" s="56"/>
      <c r="Q129" s="72"/>
      <c r="R129" s="49" t="s">
        <v>49</v>
      </c>
      <c r="S129" s="109" t="s">
        <v>49</v>
      </c>
      <c r="T129" s="73">
        <f t="shared" si="14"/>
        <v>0</v>
      </c>
      <c r="U129" s="59"/>
      <c r="W129" s="56"/>
      <c r="X129" s="72"/>
      <c r="Y129" s="49" t="s">
        <v>49</v>
      </c>
      <c r="Z129" s="109" t="s">
        <v>49</v>
      </c>
      <c r="AA129" s="73">
        <f t="shared" si="15"/>
        <v>0</v>
      </c>
      <c r="AB129" s="59"/>
      <c r="AD129" s="56"/>
      <c r="AE129" s="72"/>
      <c r="AF129" s="49" t="s">
        <v>49</v>
      </c>
      <c r="AG129" s="109" t="s">
        <v>49</v>
      </c>
      <c r="AH129" s="73">
        <f t="shared" si="16"/>
        <v>0</v>
      </c>
      <c r="AI129" s="59"/>
      <c r="AK129" s="56"/>
      <c r="AL129" s="72"/>
      <c r="AM129" s="49" t="s">
        <v>49</v>
      </c>
      <c r="AN129" s="73" t="s">
        <v>49</v>
      </c>
      <c r="AO129" s="73">
        <f t="shared" si="17"/>
        <v>0</v>
      </c>
      <c r="AP129" s="59"/>
    </row>
    <row r="130" spans="2:42" ht="13" thickBot="1">
      <c r="B130" s="74" t="s">
        <v>162</v>
      </c>
      <c r="C130" s="75"/>
      <c r="D130" s="76"/>
      <c r="E130" s="76"/>
      <c r="F130" s="77"/>
      <c r="G130" s="64">
        <f>SUM(F118:F129)</f>
        <v>0</v>
      </c>
      <c r="I130" s="74" t="s">
        <v>162</v>
      </c>
      <c r="J130" s="75"/>
      <c r="K130" s="76"/>
      <c r="L130" s="76"/>
      <c r="M130" s="77"/>
      <c r="N130" s="64">
        <f>SUM(M118:M129)</f>
        <v>0</v>
      </c>
      <c r="P130" s="74" t="s">
        <v>162</v>
      </c>
      <c r="Q130" s="75"/>
      <c r="R130" s="76"/>
      <c r="S130" s="76"/>
      <c r="T130" s="77"/>
      <c r="U130" s="64">
        <f>SUM(T118:T129)</f>
        <v>0</v>
      </c>
      <c r="W130" s="74" t="s">
        <v>162</v>
      </c>
      <c r="X130" s="75"/>
      <c r="Y130" s="76"/>
      <c r="Z130" s="76"/>
      <c r="AA130" s="77"/>
      <c r="AB130" s="64">
        <f>SUM(AA118:AA129)</f>
        <v>0</v>
      </c>
      <c r="AD130" s="74" t="s">
        <v>162</v>
      </c>
      <c r="AE130" s="75"/>
      <c r="AF130" s="76"/>
      <c r="AG130" s="76"/>
      <c r="AH130" s="77"/>
      <c r="AI130" s="64">
        <f>SUM(AH118:AH129)</f>
        <v>0</v>
      </c>
      <c r="AK130" s="74" t="s">
        <v>162</v>
      </c>
      <c r="AL130" s="75"/>
      <c r="AM130" s="76"/>
      <c r="AN130" s="76"/>
      <c r="AO130" s="77"/>
      <c r="AP130" s="64">
        <f>SUM(AO118:AO129)</f>
        <v>0</v>
      </c>
    </row>
    <row r="131" spans="2:42" ht="13" thickBot="1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81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</row>
    <row r="132" spans="2:42">
      <c r="B132" s="44" t="s">
        <v>174</v>
      </c>
      <c r="C132" s="67"/>
      <c r="D132" s="45"/>
      <c r="E132" s="45"/>
      <c r="F132" s="45"/>
      <c r="G132" s="46"/>
      <c r="I132" s="44" t="s">
        <v>174</v>
      </c>
      <c r="J132" s="67"/>
      <c r="K132" s="45"/>
      <c r="L132" s="45"/>
      <c r="M132" s="45"/>
      <c r="N132" s="46"/>
      <c r="P132" s="44" t="s">
        <v>174</v>
      </c>
      <c r="Q132" s="67"/>
      <c r="R132" s="45"/>
      <c r="S132" s="45"/>
      <c r="T132" s="45"/>
      <c r="U132" s="46"/>
      <c r="W132" s="44" t="s">
        <v>174</v>
      </c>
      <c r="X132" s="67"/>
      <c r="Y132" s="45"/>
      <c r="Z132" s="45"/>
      <c r="AA132" s="45"/>
      <c r="AB132" s="46"/>
      <c r="AD132" s="44" t="s">
        <v>174</v>
      </c>
      <c r="AE132" s="67"/>
      <c r="AF132" s="45"/>
      <c r="AG132" s="45"/>
      <c r="AH132" s="45"/>
      <c r="AI132" s="46"/>
      <c r="AK132" s="44" t="s">
        <v>174</v>
      </c>
      <c r="AL132" s="67"/>
      <c r="AM132" s="45"/>
      <c r="AN132" s="45"/>
      <c r="AO132" s="45"/>
      <c r="AP132" s="46"/>
    </row>
    <row r="133" spans="2:42">
      <c r="B133" s="47" t="s">
        <v>70</v>
      </c>
      <c r="C133" s="68" t="s">
        <v>175</v>
      </c>
      <c r="D133" s="49" t="s">
        <v>176</v>
      </c>
      <c r="E133" s="49" t="s">
        <v>151</v>
      </c>
      <c r="F133" s="49" t="s">
        <v>74</v>
      </c>
      <c r="G133" s="50" t="s">
        <v>75</v>
      </c>
      <c r="I133" s="47" t="s">
        <v>70</v>
      </c>
      <c r="J133" s="68" t="s">
        <v>175</v>
      </c>
      <c r="K133" s="49" t="s">
        <v>176</v>
      </c>
      <c r="L133" s="49" t="s">
        <v>151</v>
      </c>
      <c r="M133" s="49" t="s">
        <v>74</v>
      </c>
      <c r="N133" s="50" t="s">
        <v>75</v>
      </c>
      <c r="P133" s="47" t="s">
        <v>70</v>
      </c>
      <c r="Q133" s="68" t="s">
        <v>175</v>
      </c>
      <c r="R133" s="49" t="s">
        <v>176</v>
      </c>
      <c r="S133" s="49" t="s">
        <v>151</v>
      </c>
      <c r="T133" s="49" t="s">
        <v>74</v>
      </c>
      <c r="U133" s="50" t="s">
        <v>75</v>
      </c>
      <c r="W133" s="47" t="s">
        <v>70</v>
      </c>
      <c r="X133" s="68" t="s">
        <v>175</v>
      </c>
      <c r="Y133" s="49" t="s">
        <v>176</v>
      </c>
      <c r="Z133" s="49" t="s">
        <v>151</v>
      </c>
      <c r="AA133" s="49" t="s">
        <v>74</v>
      </c>
      <c r="AB133" s="50" t="s">
        <v>75</v>
      </c>
      <c r="AD133" s="47" t="s">
        <v>70</v>
      </c>
      <c r="AE133" s="68" t="s">
        <v>175</v>
      </c>
      <c r="AF133" s="49" t="s">
        <v>176</v>
      </c>
      <c r="AG133" s="49" t="s">
        <v>151</v>
      </c>
      <c r="AH133" s="49" t="s">
        <v>74</v>
      </c>
      <c r="AI133" s="50" t="s">
        <v>75</v>
      </c>
      <c r="AK133" s="47" t="s">
        <v>70</v>
      </c>
      <c r="AL133" s="68" t="s">
        <v>175</v>
      </c>
      <c r="AM133" s="49" t="s">
        <v>176</v>
      </c>
      <c r="AN133" s="49" t="s">
        <v>151</v>
      </c>
      <c r="AO133" s="49" t="s">
        <v>74</v>
      </c>
      <c r="AP133" s="50" t="s">
        <v>75</v>
      </c>
    </row>
    <row r="134" spans="2:42">
      <c r="B134" s="51" t="s">
        <v>354</v>
      </c>
      <c r="C134" s="82" t="s">
        <v>49</v>
      </c>
      <c r="D134" s="82"/>
      <c r="E134" s="83"/>
      <c r="F134" s="54">
        <f t="shared" ref="F134:F143" si="18">IF(C134&lt;&gt;"",ROUND((C134+D134)*E134,0),0)</f>
        <v>0</v>
      </c>
      <c r="G134" s="70"/>
      <c r="I134" s="51" t="s">
        <v>354</v>
      </c>
      <c r="J134" s="96" t="s">
        <v>49</v>
      </c>
      <c r="K134" s="96"/>
      <c r="L134" s="83"/>
      <c r="M134" s="54">
        <f t="shared" ref="M134:M143" si="19">IF(J134&lt;&gt;"",ROUND((J134+K134)*L134,0),0)</f>
        <v>0</v>
      </c>
      <c r="N134" s="70"/>
      <c r="P134" s="51" t="s">
        <v>354</v>
      </c>
      <c r="Q134" s="96" t="s">
        <v>49</v>
      </c>
      <c r="R134" s="96"/>
      <c r="S134" s="83"/>
      <c r="T134" s="54">
        <f t="shared" ref="T134:T143" si="20">IF(Q134&lt;&gt;"",ROUND((Q134+R134)*S134,0),0)</f>
        <v>0</v>
      </c>
      <c r="U134" s="70"/>
      <c r="W134" s="51" t="s">
        <v>354</v>
      </c>
      <c r="X134" s="96" t="s">
        <v>49</v>
      </c>
      <c r="Y134" s="96"/>
      <c r="Z134" s="83"/>
      <c r="AA134" s="54">
        <f t="shared" ref="AA134:AA143" si="21">IF(X134&lt;&gt;"",ROUND((X134+Y134)*Z134,0),0)</f>
        <v>0</v>
      </c>
      <c r="AB134" s="70"/>
      <c r="AD134" s="51" t="s">
        <v>354</v>
      </c>
      <c r="AE134" s="96" t="s">
        <v>49</v>
      </c>
      <c r="AF134" s="96"/>
      <c r="AG134" s="83"/>
      <c r="AH134" s="54">
        <f t="shared" ref="AH134:AH143" si="22">IF(AE134&lt;&gt;"",ROUND((AE134+AF134)*AG134,0),0)</f>
        <v>0</v>
      </c>
      <c r="AI134" s="70"/>
      <c r="AK134" s="51" t="s">
        <v>354</v>
      </c>
      <c r="AL134" s="82" t="s">
        <v>49</v>
      </c>
      <c r="AM134" s="82"/>
      <c r="AN134" s="83"/>
      <c r="AO134" s="54">
        <f t="shared" ref="AO134:AO143" si="23">IF(AL134&lt;&gt;"",ROUND((AL134+AM134)*AN134,0),0)</f>
        <v>0</v>
      </c>
      <c r="AP134" s="70"/>
    </row>
    <row r="135" spans="2:42">
      <c r="B135" s="51" t="s">
        <v>355</v>
      </c>
      <c r="C135" s="82">
        <v>909162.61244444444</v>
      </c>
      <c r="D135" s="71"/>
      <c r="E135" s="83">
        <v>5</v>
      </c>
      <c r="F135" s="54">
        <f t="shared" si="18"/>
        <v>4545813</v>
      </c>
      <c r="G135" s="70"/>
      <c r="I135" s="51" t="s">
        <v>355</v>
      </c>
      <c r="J135" s="96">
        <v>909162.61244444444</v>
      </c>
      <c r="K135" s="97"/>
      <c r="L135" s="83">
        <v>8</v>
      </c>
      <c r="M135" s="54">
        <f t="shared" si="19"/>
        <v>7273301</v>
      </c>
      <c r="N135" s="70"/>
      <c r="P135" s="51" t="s">
        <v>355</v>
      </c>
      <c r="Q135" s="96">
        <v>909162.61244444444</v>
      </c>
      <c r="R135" s="97"/>
      <c r="S135" s="83">
        <v>8</v>
      </c>
      <c r="T135" s="54">
        <f t="shared" si="20"/>
        <v>7273301</v>
      </c>
      <c r="U135" s="70"/>
      <c r="W135" s="51" t="s">
        <v>355</v>
      </c>
      <c r="X135" s="96">
        <v>909162.61244444444</v>
      </c>
      <c r="Y135" s="97"/>
      <c r="Z135" s="83">
        <v>10</v>
      </c>
      <c r="AA135" s="54">
        <f t="shared" si="21"/>
        <v>9091626</v>
      </c>
      <c r="AB135" s="70"/>
      <c r="AD135" s="51" t="s">
        <v>355</v>
      </c>
      <c r="AE135" s="96">
        <v>909162.61244444444</v>
      </c>
      <c r="AF135" s="97"/>
      <c r="AG135" s="83">
        <v>15</v>
      </c>
      <c r="AH135" s="54">
        <f t="shared" si="22"/>
        <v>13637439</v>
      </c>
      <c r="AI135" s="70"/>
      <c r="AK135" s="51" t="s">
        <v>355</v>
      </c>
      <c r="AL135" s="82">
        <v>909162.61244444444</v>
      </c>
      <c r="AM135" s="71"/>
      <c r="AN135" s="83">
        <v>15</v>
      </c>
      <c r="AO135" s="54">
        <f t="shared" si="23"/>
        <v>13637439</v>
      </c>
      <c r="AP135" s="70"/>
    </row>
    <row r="136" spans="2:42">
      <c r="B136" s="51" t="s">
        <v>356</v>
      </c>
      <c r="C136" s="82">
        <v>480716.40622222226</v>
      </c>
      <c r="D136" s="71"/>
      <c r="E136" s="83">
        <v>10</v>
      </c>
      <c r="F136" s="54">
        <f t="shared" si="18"/>
        <v>4807164</v>
      </c>
      <c r="G136" s="70"/>
      <c r="I136" s="51" t="s">
        <v>356</v>
      </c>
      <c r="J136" s="96">
        <v>480716.40622222226</v>
      </c>
      <c r="K136" s="97"/>
      <c r="L136" s="83">
        <v>15</v>
      </c>
      <c r="M136" s="54">
        <f t="shared" si="19"/>
        <v>7210746</v>
      </c>
      <c r="N136" s="70"/>
      <c r="P136" s="51" t="s">
        <v>356</v>
      </c>
      <c r="Q136" s="96">
        <v>480716.40622222226</v>
      </c>
      <c r="R136" s="97"/>
      <c r="S136" s="83">
        <v>15</v>
      </c>
      <c r="T136" s="54">
        <f t="shared" si="20"/>
        <v>7210746</v>
      </c>
      <c r="U136" s="70"/>
      <c r="W136" s="51" t="s">
        <v>356</v>
      </c>
      <c r="X136" s="96">
        <v>480716.40622222226</v>
      </c>
      <c r="Y136" s="97"/>
      <c r="Z136" s="83">
        <v>15</v>
      </c>
      <c r="AA136" s="54">
        <f t="shared" si="21"/>
        <v>7210746</v>
      </c>
      <c r="AB136" s="70"/>
      <c r="AD136" s="51" t="s">
        <v>356</v>
      </c>
      <c r="AE136" s="96">
        <v>480716.40622222226</v>
      </c>
      <c r="AF136" s="97"/>
      <c r="AG136" s="83">
        <v>20</v>
      </c>
      <c r="AH136" s="54">
        <f t="shared" si="22"/>
        <v>9614328</v>
      </c>
      <c r="AI136" s="70"/>
      <c r="AK136" s="51" t="s">
        <v>356</v>
      </c>
      <c r="AL136" s="82">
        <v>480716.40622222226</v>
      </c>
      <c r="AM136" s="71"/>
      <c r="AN136" s="83">
        <v>30</v>
      </c>
      <c r="AO136" s="54">
        <f t="shared" si="23"/>
        <v>14421492</v>
      </c>
      <c r="AP136" s="70"/>
    </row>
    <row r="137" spans="2:42">
      <c r="B137" s="51" t="s">
        <v>357</v>
      </c>
      <c r="C137" s="82">
        <v>235890.00266666667</v>
      </c>
      <c r="D137" s="71"/>
      <c r="E137" s="83">
        <v>15</v>
      </c>
      <c r="F137" s="54">
        <f t="shared" si="18"/>
        <v>3538350</v>
      </c>
      <c r="G137" s="70"/>
      <c r="I137" s="51" t="s">
        <v>357</v>
      </c>
      <c r="J137" s="96">
        <v>235890.00266666667</v>
      </c>
      <c r="K137" s="97"/>
      <c r="L137" s="83">
        <v>15</v>
      </c>
      <c r="M137" s="54">
        <f t="shared" si="19"/>
        <v>3538350</v>
      </c>
      <c r="N137" s="70"/>
      <c r="P137" s="51" t="s">
        <v>357</v>
      </c>
      <c r="Q137" s="96">
        <v>235890.00266666667</v>
      </c>
      <c r="R137" s="97"/>
      <c r="S137" s="83">
        <v>15</v>
      </c>
      <c r="T137" s="54">
        <f t="shared" si="20"/>
        <v>3538350</v>
      </c>
      <c r="U137" s="70"/>
      <c r="W137" s="51" t="s">
        <v>357</v>
      </c>
      <c r="X137" s="96">
        <v>235890.00266666667</v>
      </c>
      <c r="Y137" s="97"/>
      <c r="Z137" s="83">
        <v>15</v>
      </c>
      <c r="AA137" s="54">
        <f t="shared" si="21"/>
        <v>3538350</v>
      </c>
      <c r="AB137" s="70"/>
      <c r="AD137" s="51" t="s">
        <v>357</v>
      </c>
      <c r="AE137" s="96">
        <v>235890.00266666667</v>
      </c>
      <c r="AF137" s="97"/>
      <c r="AG137" s="83">
        <v>15</v>
      </c>
      <c r="AH137" s="54">
        <f t="shared" si="22"/>
        <v>3538350</v>
      </c>
      <c r="AI137" s="70"/>
      <c r="AK137" s="51" t="s">
        <v>357</v>
      </c>
      <c r="AL137" s="82">
        <v>235890.00266666667</v>
      </c>
      <c r="AM137" s="71"/>
      <c r="AN137" s="83">
        <v>30</v>
      </c>
      <c r="AO137" s="54">
        <f t="shared" si="23"/>
        <v>7076700</v>
      </c>
      <c r="AP137" s="70"/>
    </row>
    <row r="138" spans="2:42">
      <c r="B138" s="51" t="s">
        <v>358</v>
      </c>
      <c r="C138" s="82">
        <v>763366.27583333338</v>
      </c>
      <c r="D138" s="71"/>
      <c r="E138" s="83">
        <v>10</v>
      </c>
      <c r="F138" s="54">
        <f t="shared" si="18"/>
        <v>7633663</v>
      </c>
      <c r="G138" s="70"/>
      <c r="I138" s="51" t="s">
        <v>358</v>
      </c>
      <c r="J138" s="96">
        <v>763366.27583333338</v>
      </c>
      <c r="K138" s="97"/>
      <c r="L138" s="83">
        <v>15</v>
      </c>
      <c r="M138" s="54">
        <f t="shared" si="19"/>
        <v>11450494</v>
      </c>
      <c r="N138" s="70"/>
      <c r="P138" s="51" t="s">
        <v>358</v>
      </c>
      <c r="Q138" s="96">
        <v>763366.27583333338</v>
      </c>
      <c r="R138" s="97"/>
      <c r="S138" s="83">
        <v>15</v>
      </c>
      <c r="T138" s="54">
        <f t="shared" si="20"/>
        <v>11450494</v>
      </c>
      <c r="U138" s="70"/>
      <c r="W138" s="51" t="s">
        <v>358</v>
      </c>
      <c r="X138" s="96">
        <v>763366.27583333338</v>
      </c>
      <c r="Y138" s="97"/>
      <c r="Z138" s="83">
        <v>15</v>
      </c>
      <c r="AA138" s="54">
        <f t="shared" si="21"/>
        <v>11450494</v>
      </c>
      <c r="AB138" s="70"/>
      <c r="AD138" s="51" t="s">
        <v>358</v>
      </c>
      <c r="AE138" s="96">
        <v>763366.27583333338</v>
      </c>
      <c r="AF138" s="97"/>
      <c r="AG138" s="83">
        <v>15</v>
      </c>
      <c r="AH138" s="54">
        <f t="shared" si="22"/>
        <v>11450494</v>
      </c>
      <c r="AI138" s="70"/>
      <c r="AK138" s="51" t="s">
        <v>358</v>
      </c>
      <c r="AL138" s="82">
        <v>763366.27583333338</v>
      </c>
      <c r="AM138" s="71"/>
      <c r="AN138" s="83">
        <v>30</v>
      </c>
      <c r="AO138" s="54">
        <f t="shared" si="23"/>
        <v>22900988</v>
      </c>
      <c r="AP138" s="70"/>
    </row>
    <row r="139" spans="2:42">
      <c r="B139" s="51" t="s">
        <v>182</v>
      </c>
      <c r="C139" s="82">
        <v>567663.14016666659</v>
      </c>
      <c r="D139" s="71"/>
      <c r="E139" s="83">
        <v>0</v>
      </c>
      <c r="F139" s="54">
        <f t="shared" si="18"/>
        <v>0</v>
      </c>
      <c r="G139" s="70"/>
      <c r="I139" s="51" t="s">
        <v>182</v>
      </c>
      <c r="J139" s="96">
        <v>567663.14016666659</v>
      </c>
      <c r="K139" s="97"/>
      <c r="L139" s="83">
        <v>0</v>
      </c>
      <c r="M139" s="54">
        <f t="shared" si="19"/>
        <v>0</v>
      </c>
      <c r="N139" s="70"/>
      <c r="P139" s="51" t="s">
        <v>182</v>
      </c>
      <c r="Q139" s="96">
        <v>567663.14016666659</v>
      </c>
      <c r="R139" s="97"/>
      <c r="S139" s="83">
        <v>0</v>
      </c>
      <c r="T139" s="54">
        <f t="shared" si="20"/>
        <v>0</v>
      </c>
      <c r="U139" s="70"/>
      <c r="W139" s="51" t="s">
        <v>182</v>
      </c>
      <c r="X139" s="96">
        <v>567663.14016666659</v>
      </c>
      <c r="Y139" s="97"/>
      <c r="Z139" s="83">
        <v>0</v>
      </c>
      <c r="AA139" s="54">
        <f t="shared" si="21"/>
        <v>0</v>
      </c>
      <c r="AB139" s="70"/>
      <c r="AD139" s="51" t="s">
        <v>182</v>
      </c>
      <c r="AE139" s="96">
        <v>567663.14016666659</v>
      </c>
      <c r="AF139" s="97"/>
      <c r="AG139" s="83">
        <v>0</v>
      </c>
      <c r="AH139" s="54">
        <f t="shared" si="22"/>
        <v>0</v>
      </c>
      <c r="AI139" s="70"/>
      <c r="AK139" s="51" t="s">
        <v>182</v>
      </c>
      <c r="AL139" s="82">
        <v>567663.14016666659</v>
      </c>
      <c r="AM139" s="71"/>
      <c r="AN139" s="83">
        <v>30</v>
      </c>
      <c r="AO139" s="54">
        <f t="shared" si="23"/>
        <v>17029894</v>
      </c>
      <c r="AP139" s="70"/>
    </row>
    <row r="140" spans="2:42">
      <c r="B140" s="51" t="s">
        <v>183</v>
      </c>
      <c r="C140" s="82">
        <v>567663.14016666659</v>
      </c>
      <c r="D140" s="71"/>
      <c r="E140" s="83">
        <v>0</v>
      </c>
      <c r="F140" s="54">
        <f t="shared" si="18"/>
        <v>0</v>
      </c>
      <c r="G140" s="70"/>
      <c r="I140" s="51" t="s">
        <v>183</v>
      </c>
      <c r="J140" s="96">
        <v>567663.14016666659</v>
      </c>
      <c r="K140" s="97"/>
      <c r="L140" s="83">
        <v>0</v>
      </c>
      <c r="M140" s="54">
        <f t="shared" si="19"/>
        <v>0</v>
      </c>
      <c r="N140" s="70"/>
      <c r="P140" s="51" t="s">
        <v>183</v>
      </c>
      <c r="Q140" s="96">
        <v>567663.14016666659</v>
      </c>
      <c r="R140" s="97"/>
      <c r="S140" s="83">
        <v>0</v>
      </c>
      <c r="T140" s="54">
        <f t="shared" si="20"/>
        <v>0</v>
      </c>
      <c r="U140" s="70"/>
      <c r="W140" s="51" t="s">
        <v>183</v>
      </c>
      <c r="X140" s="96">
        <v>567663.14016666659</v>
      </c>
      <c r="Y140" s="97"/>
      <c r="Z140" s="83">
        <v>0</v>
      </c>
      <c r="AA140" s="54">
        <f t="shared" si="21"/>
        <v>0</v>
      </c>
      <c r="AB140" s="70"/>
      <c r="AD140" s="51" t="s">
        <v>183</v>
      </c>
      <c r="AE140" s="96">
        <v>567663.14016666659</v>
      </c>
      <c r="AF140" s="97"/>
      <c r="AG140" s="83">
        <v>0</v>
      </c>
      <c r="AH140" s="54">
        <f t="shared" si="22"/>
        <v>0</v>
      </c>
      <c r="AI140" s="70"/>
      <c r="AK140" s="51" t="s">
        <v>183</v>
      </c>
      <c r="AL140" s="82">
        <v>567663.14016666659</v>
      </c>
      <c r="AM140" s="71"/>
      <c r="AN140" s="83">
        <v>30</v>
      </c>
      <c r="AO140" s="54">
        <f t="shared" si="23"/>
        <v>17029894</v>
      </c>
      <c r="AP140" s="70"/>
    </row>
    <row r="141" spans="2:42">
      <c r="B141" s="51"/>
      <c r="C141" s="82" t="s">
        <v>49</v>
      </c>
      <c r="D141" s="71"/>
      <c r="E141" s="100"/>
      <c r="F141" s="54">
        <f t="shared" si="18"/>
        <v>0</v>
      </c>
      <c r="G141" s="70"/>
      <c r="I141" s="51"/>
      <c r="J141" s="96" t="s">
        <v>49</v>
      </c>
      <c r="K141" s="97"/>
      <c r="L141" s="100"/>
      <c r="M141" s="54">
        <f t="shared" si="19"/>
        <v>0</v>
      </c>
      <c r="N141" s="70"/>
      <c r="P141" s="51"/>
      <c r="Q141" s="96" t="s">
        <v>49</v>
      </c>
      <c r="R141" s="97"/>
      <c r="S141" s="100"/>
      <c r="T141" s="54">
        <f t="shared" si="20"/>
        <v>0</v>
      </c>
      <c r="U141" s="70"/>
      <c r="W141" s="51"/>
      <c r="X141" s="96" t="s">
        <v>49</v>
      </c>
      <c r="Y141" s="97"/>
      <c r="Z141" s="100"/>
      <c r="AA141" s="54">
        <f t="shared" si="21"/>
        <v>0</v>
      </c>
      <c r="AB141" s="70"/>
      <c r="AD141" s="51"/>
      <c r="AE141" s="96" t="s">
        <v>49</v>
      </c>
      <c r="AF141" s="97"/>
      <c r="AG141" s="100"/>
      <c r="AH141" s="54">
        <f t="shared" si="22"/>
        <v>0</v>
      </c>
      <c r="AI141" s="70"/>
      <c r="AK141" s="51"/>
      <c r="AL141" s="82" t="s">
        <v>49</v>
      </c>
      <c r="AM141" s="71"/>
      <c r="AN141" s="100"/>
      <c r="AO141" s="54">
        <f t="shared" si="23"/>
        <v>0</v>
      </c>
      <c r="AP141" s="70"/>
    </row>
    <row r="142" spans="2:42">
      <c r="B142" s="85"/>
      <c r="C142" s="82" t="s">
        <v>49</v>
      </c>
      <c r="D142" s="71"/>
      <c r="E142" s="86"/>
      <c r="F142" s="54">
        <f t="shared" si="18"/>
        <v>0</v>
      </c>
      <c r="G142" s="70"/>
      <c r="I142" s="85"/>
      <c r="J142" s="96" t="s">
        <v>49</v>
      </c>
      <c r="K142" s="97"/>
      <c r="L142" s="86"/>
      <c r="M142" s="54">
        <f t="shared" si="19"/>
        <v>0</v>
      </c>
      <c r="N142" s="70"/>
      <c r="P142" s="85"/>
      <c r="Q142" s="96" t="s">
        <v>49</v>
      </c>
      <c r="R142" s="97"/>
      <c r="S142" s="86"/>
      <c r="T142" s="54">
        <f t="shared" si="20"/>
        <v>0</v>
      </c>
      <c r="U142" s="70"/>
      <c r="W142" s="85"/>
      <c r="X142" s="96" t="s">
        <v>49</v>
      </c>
      <c r="Y142" s="97"/>
      <c r="Z142" s="86"/>
      <c r="AA142" s="54">
        <f t="shared" si="21"/>
        <v>0</v>
      </c>
      <c r="AB142" s="70"/>
      <c r="AD142" s="85"/>
      <c r="AE142" s="96" t="s">
        <v>49</v>
      </c>
      <c r="AF142" s="97"/>
      <c r="AG142" s="86"/>
      <c r="AH142" s="54">
        <f t="shared" si="22"/>
        <v>0</v>
      </c>
      <c r="AI142" s="70"/>
      <c r="AK142" s="85"/>
      <c r="AL142" s="82" t="s">
        <v>49</v>
      </c>
      <c r="AM142" s="71"/>
      <c r="AN142" s="86"/>
      <c r="AO142" s="54">
        <f t="shared" si="23"/>
        <v>0</v>
      </c>
      <c r="AP142" s="70"/>
    </row>
    <row r="143" spans="2:42">
      <c r="B143" s="56"/>
      <c r="C143" s="87" t="s">
        <v>49</v>
      </c>
      <c r="D143" s="58"/>
      <c r="E143" s="88"/>
      <c r="F143" s="73">
        <f t="shared" si="18"/>
        <v>0</v>
      </c>
      <c r="G143" s="59"/>
      <c r="I143" s="56"/>
      <c r="J143" s="115" t="s">
        <v>49</v>
      </c>
      <c r="K143" s="108"/>
      <c r="L143" s="88"/>
      <c r="M143" s="73">
        <f t="shared" si="19"/>
        <v>0</v>
      </c>
      <c r="N143" s="59"/>
      <c r="P143" s="56"/>
      <c r="Q143" s="115" t="s">
        <v>49</v>
      </c>
      <c r="R143" s="108"/>
      <c r="S143" s="88"/>
      <c r="T143" s="73">
        <f t="shared" si="20"/>
        <v>0</v>
      </c>
      <c r="U143" s="59"/>
      <c r="W143" s="56"/>
      <c r="X143" s="115" t="s">
        <v>49</v>
      </c>
      <c r="Y143" s="108"/>
      <c r="Z143" s="88"/>
      <c r="AA143" s="73">
        <f t="shared" si="21"/>
        <v>0</v>
      </c>
      <c r="AB143" s="59"/>
      <c r="AD143" s="56"/>
      <c r="AE143" s="115" t="s">
        <v>49</v>
      </c>
      <c r="AF143" s="108"/>
      <c r="AG143" s="88"/>
      <c r="AH143" s="73">
        <f t="shared" si="22"/>
        <v>0</v>
      </c>
      <c r="AI143" s="59"/>
      <c r="AK143" s="56"/>
      <c r="AL143" s="87" t="s">
        <v>49</v>
      </c>
      <c r="AM143" s="58"/>
      <c r="AN143" s="88"/>
      <c r="AO143" s="73">
        <f t="shared" si="23"/>
        <v>0</v>
      </c>
      <c r="AP143" s="59"/>
    </row>
    <row r="144" spans="2:42" ht="13" thickBot="1">
      <c r="B144" s="74" t="s">
        <v>185</v>
      </c>
      <c r="C144" s="76"/>
      <c r="D144" s="76"/>
      <c r="E144" s="76"/>
      <c r="F144" s="77"/>
      <c r="G144" s="64">
        <f>SUM(F134:F143)</f>
        <v>20524990</v>
      </c>
      <c r="I144" s="74" t="s">
        <v>185</v>
      </c>
      <c r="J144" s="76"/>
      <c r="K144" s="76"/>
      <c r="L144" s="76"/>
      <c r="M144" s="77"/>
      <c r="N144" s="64">
        <f>SUM(M134:M143)</f>
        <v>29472891</v>
      </c>
      <c r="P144" s="74" t="s">
        <v>185</v>
      </c>
      <c r="Q144" s="76"/>
      <c r="R144" s="76"/>
      <c r="S144" s="76"/>
      <c r="T144" s="77"/>
      <c r="U144" s="64">
        <f>SUM(T134:T143)</f>
        <v>29472891</v>
      </c>
      <c r="W144" s="74" t="s">
        <v>185</v>
      </c>
      <c r="X144" s="76"/>
      <c r="Y144" s="76"/>
      <c r="Z144" s="76"/>
      <c r="AA144" s="77"/>
      <c r="AB144" s="64">
        <f>SUM(AA134:AA143)</f>
        <v>31291216</v>
      </c>
      <c r="AD144" s="74" t="s">
        <v>185</v>
      </c>
      <c r="AE144" s="76"/>
      <c r="AF144" s="76"/>
      <c r="AG144" s="76"/>
      <c r="AH144" s="77"/>
      <c r="AI144" s="64">
        <f>SUM(AH134:AH143)</f>
        <v>38240611</v>
      </c>
      <c r="AK144" s="74" t="s">
        <v>185</v>
      </c>
      <c r="AL144" s="76"/>
      <c r="AM144" s="76"/>
      <c r="AN144" s="76"/>
      <c r="AO144" s="77"/>
      <c r="AP144" s="64">
        <f>SUM(AO134:AO143)</f>
        <v>92096407</v>
      </c>
    </row>
    <row r="145" spans="2:42" ht="13" thickBot="1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81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</row>
    <row r="146" spans="2:42" ht="13" thickBot="1">
      <c r="B146" s="65"/>
      <c r="C146" s="80"/>
      <c r="D146" s="89" t="s">
        <v>186</v>
      </c>
      <c r="E146" s="40"/>
      <c r="F146" s="41"/>
      <c r="G146" s="90">
        <f>G100+G114+G130+G144</f>
        <v>25131217</v>
      </c>
      <c r="I146" s="65"/>
      <c r="J146" s="80"/>
      <c r="K146" s="89" t="s">
        <v>186</v>
      </c>
      <c r="L146" s="40"/>
      <c r="M146" s="41"/>
      <c r="N146" s="90">
        <f>N100+N114+N130+N144</f>
        <v>31566631</v>
      </c>
      <c r="P146" s="65"/>
      <c r="Q146" s="80"/>
      <c r="R146" s="89" t="s">
        <v>186</v>
      </c>
      <c r="S146" s="40"/>
      <c r="T146" s="41"/>
      <c r="U146" s="90">
        <f>U100+U114+U130+U144</f>
        <v>31566631</v>
      </c>
      <c r="W146" s="65"/>
      <c r="X146" s="80"/>
      <c r="Y146" s="89" t="s">
        <v>186</v>
      </c>
      <c r="Z146" s="40"/>
      <c r="AA146" s="41"/>
      <c r="AB146" s="90">
        <f>AB100+AB114+AB130+AB144</f>
        <v>33803704</v>
      </c>
      <c r="AD146" s="65"/>
      <c r="AE146" s="80"/>
      <c r="AF146" s="89" t="s">
        <v>186</v>
      </c>
      <c r="AG146" s="40"/>
      <c r="AH146" s="41"/>
      <c r="AI146" s="90">
        <f>AI100+AI114+AI130+AI144</f>
        <v>40753099</v>
      </c>
      <c r="AK146" s="65"/>
      <c r="AL146" s="80"/>
      <c r="AM146" s="89" t="s">
        <v>186</v>
      </c>
      <c r="AN146" s="40"/>
      <c r="AO146" s="41"/>
      <c r="AP146" s="90">
        <f>AP100+AP114+AP130+AP144</f>
        <v>97360665</v>
      </c>
    </row>
    <row r="148" spans="2:42">
      <c r="F148" s="2" t="str">
        <f>+ERPC_DETALLE_COMPARATIVO_2021VF!$D$3</f>
        <v>Administración</v>
      </c>
      <c r="G148" s="139">
        <f>+G146*A</f>
        <v>2513121.7000000002</v>
      </c>
      <c r="M148" s="2" t="str">
        <f>+ERPC_DETALLE_COMPARATIVO_2021VF!$D$3</f>
        <v>Administración</v>
      </c>
      <c r="N148" s="139">
        <f>+N146*A</f>
        <v>3156663.1</v>
      </c>
      <c r="T148" s="2" t="str">
        <f>+ERPC_DETALLE_COMPARATIVO_2021VF!$D$3</f>
        <v>Administración</v>
      </c>
      <c r="U148" s="139">
        <f>+U146*A</f>
        <v>3156663.1</v>
      </c>
      <c r="AA148" s="2" t="str">
        <f>+ERPC_DETALLE_COMPARATIVO_2021VF!$D$3</f>
        <v>Administración</v>
      </c>
      <c r="AB148" s="139">
        <f>+AB146*A</f>
        <v>3380370.4000000004</v>
      </c>
      <c r="AH148" s="2" t="str">
        <f>+ERPC_DETALLE_COMPARATIVO_2021VF!$D$3</f>
        <v>Administración</v>
      </c>
      <c r="AI148" s="139">
        <f>+AI146*A</f>
        <v>4075309.9000000004</v>
      </c>
      <c r="AO148" s="2" t="str">
        <f>+ERPC_DETALLE_COMPARATIVO_2021VF!$D$3</f>
        <v>Administración</v>
      </c>
      <c r="AP148" s="139">
        <f>+AP146*A</f>
        <v>9736066.5</v>
      </c>
    </row>
    <row r="149" spans="2:42">
      <c r="F149" s="2" t="str">
        <f>+ERPC_DETALLE_COMPARATIVO_2021VF!$D$4</f>
        <v>Imprevistos</v>
      </c>
      <c r="G149" s="139">
        <f>+G146*I</f>
        <v>1256560.8500000001</v>
      </c>
      <c r="M149" s="2" t="str">
        <f>+ERPC_DETALLE_COMPARATIVO_2021VF!$D$4</f>
        <v>Imprevistos</v>
      </c>
      <c r="N149" s="139">
        <f>+N146*I</f>
        <v>1578331.55</v>
      </c>
      <c r="T149" s="2" t="str">
        <f>+ERPC_DETALLE_COMPARATIVO_2021VF!$D$4</f>
        <v>Imprevistos</v>
      </c>
      <c r="U149" s="139">
        <f>+U146*I</f>
        <v>1578331.55</v>
      </c>
      <c r="AA149" s="2" t="str">
        <f>+ERPC_DETALLE_COMPARATIVO_2021VF!$D$4</f>
        <v>Imprevistos</v>
      </c>
      <c r="AB149" s="139">
        <f>+AB146*I</f>
        <v>1690185.2000000002</v>
      </c>
      <c r="AH149" s="2" t="str">
        <f>+ERPC_DETALLE_COMPARATIVO_2021VF!$D$4</f>
        <v>Imprevistos</v>
      </c>
      <c r="AI149" s="139">
        <f>+AI146*I</f>
        <v>2037654.9500000002</v>
      </c>
      <c r="AO149" s="2" t="str">
        <f>+ERPC_DETALLE_COMPARATIVO_2021VF!$D$4</f>
        <v>Imprevistos</v>
      </c>
      <c r="AP149" s="139">
        <f>+AP146*I</f>
        <v>4868033.25</v>
      </c>
    </row>
    <row r="150" spans="2:42">
      <c r="F150" s="2" t="str">
        <f>+ERPC_DETALLE_COMPARATIVO_2021VF!$D$5</f>
        <v>Utilidad</v>
      </c>
      <c r="G150" s="139">
        <f>+G146*U</f>
        <v>1256560.8500000001</v>
      </c>
      <c r="M150" s="2" t="str">
        <f>+ERPC_DETALLE_COMPARATIVO_2021VF!$D$5</f>
        <v>Utilidad</v>
      </c>
      <c r="N150" s="139">
        <f>+N146*U</f>
        <v>1578331.55</v>
      </c>
      <c r="T150" s="2" t="str">
        <f>+ERPC_DETALLE_COMPARATIVO_2021VF!$D$5</f>
        <v>Utilidad</v>
      </c>
      <c r="U150" s="139">
        <f>+U146*U</f>
        <v>1578331.55</v>
      </c>
      <c r="AA150" s="2" t="str">
        <f>+ERPC_DETALLE_COMPARATIVO_2021VF!$D$5</f>
        <v>Utilidad</v>
      </c>
      <c r="AB150" s="139">
        <f>+AB146*U</f>
        <v>1690185.2000000002</v>
      </c>
      <c r="AH150" s="2" t="str">
        <f>+ERPC_DETALLE_COMPARATIVO_2021VF!$D$5</f>
        <v>Utilidad</v>
      </c>
      <c r="AI150" s="139">
        <f>+AI146*U</f>
        <v>2037654.9500000002</v>
      </c>
      <c r="AO150" s="2" t="str">
        <f>+ERPC_DETALLE_COMPARATIVO_2021VF!$D$5</f>
        <v>Utilidad</v>
      </c>
      <c r="AP150" s="139">
        <f>+AP146*U</f>
        <v>4868033.25</v>
      </c>
    </row>
    <row r="151" spans="2:42" ht="13">
      <c r="F151" s="140" t="s">
        <v>187</v>
      </c>
      <c r="G151" s="141">
        <f>SUM(G148:G150)</f>
        <v>5026243.4000000004</v>
      </c>
      <c r="M151" s="140" t="s">
        <v>187</v>
      </c>
      <c r="N151" s="141">
        <f>SUM(N148:N150)</f>
        <v>6313326.2000000002</v>
      </c>
      <c r="T151" s="140" t="s">
        <v>187</v>
      </c>
      <c r="U151" s="141">
        <f>SUM(U148:U150)</f>
        <v>6313326.2000000002</v>
      </c>
      <c r="AA151" s="140" t="s">
        <v>187</v>
      </c>
      <c r="AB151" s="141">
        <f>SUM(AB148:AB150)</f>
        <v>6760740.8000000007</v>
      </c>
      <c r="AH151" s="140" t="s">
        <v>187</v>
      </c>
      <c r="AI151" s="141">
        <f>SUM(AI148:AI150)</f>
        <v>8150619.8000000007</v>
      </c>
      <c r="AO151" s="140" t="s">
        <v>187</v>
      </c>
      <c r="AP151" s="141">
        <f>SUM(AP148:AP150)</f>
        <v>19472133</v>
      </c>
    </row>
  </sheetData>
  <mergeCells count="6">
    <mergeCell ref="AK2:AO2"/>
    <mergeCell ref="B2:F2"/>
    <mergeCell ref="I2:M2"/>
    <mergeCell ref="P2:T2"/>
    <mergeCell ref="W2:AA2"/>
    <mergeCell ref="AD2:A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A2A1-8EDC-1C4F-9E12-159FECC66058}">
  <dimension ref="C3:G77"/>
  <sheetViews>
    <sheetView showGridLines="0" zoomScaleNormal="100" workbookViewId="0">
      <selection activeCell="I46" sqref="I46"/>
    </sheetView>
  </sheetViews>
  <sheetFormatPr baseColWidth="10" defaultColWidth="10.81640625" defaultRowHeight="14"/>
  <cols>
    <col min="1" max="2" width="10.81640625" style="154"/>
    <col min="3" max="3" width="45.81640625" style="154" customWidth="1"/>
    <col min="4" max="4" width="12.36328125" style="154" bestFit="1" customWidth="1"/>
    <col min="5" max="5" width="11.36328125" style="155" customWidth="1"/>
    <col min="6" max="6" width="18.36328125" style="154" bestFit="1" customWidth="1"/>
    <col min="7" max="7" width="17" style="154" bestFit="1" customWidth="1"/>
    <col min="8" max="16384" width="10.81640625" style="154"/>
  </cols>
  <sheetData>
    <row r="3" spans="3:7" s="170" customFormat="1">
      <c r="C3" s="170" t="s">
        <v>359</v>
      </c>
      <c r="E3" s="172"/>
    </row>
    <row r="4" spans="3:7" s="170" customFormat="1">
      <c r="C4" s="180" t="s">
        <v>360</v>
      </c>
      <c r="D4" s="178" t="s">
        <v>361</v>
      </c>
      <c r="E4" s="179" t="s">
        <v>362</v>
      </c>
      <c r="F4" s="178" t="s">
        <v>363</v>
      </c>
      <c r="G4" s="178" t="s">
        <v>364</v>
      </c>
    </row>
    <row r="5" spans="3:7" s="170" customFormat="1">
      <c r="C5" s="176" t="s">
        <v>365</v>
      </c>
      <c r="D5" s="175" t="s">
        <v>366</v>
      </c>
      <c r="E5" s="174">
        <v>1</v>
      </c>
      <c r="F5" s="159">
        <v>1681</v>
      </c>
      <c r="G5" s="159">
        <f>F5*E5</f>
        <v>1681</v>
      </c>
    </row>
    <row r="6" spans="3:7" s="170" customFormat="1">
      <c r="C6" s="176" t="s">
        <v>367</v>
      </c>
      <c r="D6" s="175" t="s">
        <v>368</v>
      </c>
      <c r="E6" s="174">
        <v>10</v>
      </c>
      <c r="F6" s="159">
        <v>87</v>
      </c>
      <c r="G6" s="159">
        <f>F6*E6</f>
        <v>870</v>
      </c>
    </row>
    <row r="7" spans="3:7" s="170" customFormat="1">
      <c r="C7" s="176" t="s">
        <v>369</v>
      </c>
      <c r="D7" s="175" t="s">
        <v>366</v>
      </c>
      <c r="E7" s="174">
        <v>30</v>
      </c>
      <c r="F7" s="159">
        <v>50</v>
      </c>
      <c r="G7" s="159">
        <f>F7*E7</f>
        <v>1500</v>
      </c>
    </row>
    <row r="8" spans="3:7" s="170" customFormat="1">
      <c r="C8" s="176" t="s">
        <v>370</v>
      </c>
      <c r="D8" s="175" t="s">
        <v>371</v>
      </c>
      <c r="E8" s="174">
        <v>1</v>
      </c>
      <c r="F8" s="159">
        <v>336</v>
      </c>
      <c r="G8" s="159">
        <f>F8*E8</f>
        <v>336</v>
      </c>
    </row>
    <row r="9" spans="3:7" s="170" customFormat="1">
      <c r="C9" s="176" t="s">
        <v>372</v>
      </c>
      <c r="D9" s="175"/>
      <c r="E9" s="174"/>
      <c r="F9" s="159"/>
      <c r="G9" s="159"/>
    </row>
    <row r="10" spans="3:7" s="170" customFormat="1">
      <c r="C10" s="176" t="s">
        <v>373</v>
      </c>
      <c r="D10" s="175"/>
      <c r="E10" s="174">
        <v>1</v>
      </c>
      <c r="F10" s="159">
        <v>84</v>
      </c>
      <c r="G10" s="159">
        <f t="shared" ref="G10:G15" si="0">F10*E10</f>
        <v>84</v>
      </c>
    </row>
    <row r="11" spans="3:7" s="170" customFormat="1">
      <c r="C11" s="176" t="s">
        <v>374</v>
      </c>
      <c r="D11" s="175" t="s">
        <v>375</v>
      </c>
      <c r="E11" s="174">
        <v>3</v>
      </c>
      <c r="F11" s="159">
        <v>105</v>
      </c>
      <c r="G11" s="159">
        <f t="shared" si="0"/>
        <v>315</v>
      </c>
    </row>
    <row r="12" spans="3:7" s="170" customFormat="1">
      <c r="C12" s="176" t="s">
        <v>376</v>
      </c>
      <c r="D12" s="175" t="s">
        <v>375</v>
      </c>
      <c r="E12" s="174">
        <v>1</v>
      </c>
      <c r="F12" s="159">
        <v>126</v>
      </c>
      <c r="G12" s="159">
        <f t="shared" si="0"/>
        <v>126</v>
      </c>
    </row>
    <row r="13" spans="3:7" s="170" customFormat="1">
      <c r="C13" s="176" t="s">
        <v>377</v>
      </c>
      <c r="D13" s="175" t="s">
        <v>375</v>
      </c>
      <c r="E13" s="174">
        <v>1</v>
      </c>
      <c r="F13" s="159">
        <v>5882</v>
      </c>
      <c r="G13" s="159">
        <f t="shared" si="0"/>
        <v>5882</v>
      </c>
    </row>
    <row r="14" spans="3:7" s="170" customFormat="1">
      <c r="C14" s="176" t="s">
        <v>378</v>
      </c>
      <c r="D14" s="175" t="s">
        <v>379</v>
      </c>
      <c r="E14" s="174">
        <v>1</v>
      </c>
      <c r="F14" s="159">
        <v>550</v>
      </c>
      <c r="G14" s="159">
        <f t="shared" si="0"/>
        <v>550</v>
      </c>
    </row>
    <row r="15" spans="3:7" s="170" customFormat="1">
      <c r="C15" s="176" t="s">
        <v>380</v>
      </c>
      <c r="D15" s="175" t="s">
        <v>379</v>
      </c>
      <c r="E15" s="174">
        <v>1</v>
      </c>
      <c r="F15" s="159">
        <v>7429</v>
      </c>
      <c r="G15" s="159">
        <f t="shared" si="0"/>
        <v>7429</v>
      </c>
    </row>
    <row r="16" spans="3:7" s="170" customFormat="1">
      <c r="C16" s="175"/>
      <c r="D16" s="175"/>
      <c r="E16" s="177" t="s">
        <v>381</v>
      </c>
      <c r="F16" s="158" t="s">
        <v>382</v>
      </c>
      <c r="G16" s="159" t="s">
        <v>383</v>
      </c>
    </row>
    <row r="17" spans="3:7" s="170" customFormat="1">
      <c r="C17" s="176" t="s">
        <v>384</v>
      </c>
      <c r="D17" s="175" t="s">
        <v>385</v>
      </c>
      <c r="E17" s="174">
        <v>7</v>
      </c>
      <c r="F17" s="159">
        <v>8</v>
      </c>
      <c r="G17" s="159">
        <f>F17*E17</f>
        <v>56</v>
      </c>
    </row>
    <row r="18" spans="3:7" s="170" customFormat="1">
      <c r="C18" s="248" t="s">
        <v>386</v>
      </c>
      <c r="D18" s="249"/>
      <c r="E18" s="249"/>
      <c r="F18" s="250"/>
      <c r="G18" s="173">
        <f>SUM(G5:G17)</f>
        <v>18829</v>
      </c>
    </row>
    <row r="19" spans="3:7" s="170" customFormat="1">
      <c r="C19" s="248" t="s">
        <v>387</v>
      </c>
      <c r="D19" s="249"/>
      <c r="E19" s="249"/>
      <c r="F19" s="250"/>
      <c r="G19" s="173">
        <f>G18*3822</f>
        <v>71964438</v>
      </c>
    </row>
    <row r="20" spans="3:7" s="170" customFormat="1">
      <c r="E20" s="172"/>
      <c r="G20" s="171"/>
    </row>
    <row r="22" spans="3:7">
      <c r="C22" s="154" t="s">
        <v>388</v>
      </c>
    </row>
    <row r="23" spans="3:7">
      <c r="C23" s="166" t="s">
        <v>360</v>
      </c>
      <c r="D23" s="164" t="s">
        <v>361</v>
      </c>
      <c r="E23" s="165" t="s">
        <v>362</v>
      </c>
      <c r="F23" s="164" t="s">
        <v>363</v>
      </c>
      <c r="G23" s="164" t="s">
        <v>364</v>
      </c>
    </row>
    <row r="24" spans="3:7">
      <c r="C24" s="162" t="s">
        <v>365</v>
      </c>
      <c r="D24" s="161" t="s">
        <v>366</v>
      </c>
      <c r="E24" s="160">
        <v>1</v>
      </c>
      <c r="F24" s="159">
        <v>1681</v>
      </c>
      <c r="G24" s="159">
        <f>F24*E24</f>
        <v>1681</v>
      </c>
    </row>
    <row r="25" spans="3:7">
      <c r="C25" s="162" t="s">
        <v>367</v>
      </c>
      <c r="D25" s="161" t="s">
        <v>368</v>
      </c>
      <c r="E25" s="160">
        <v>11</v>
      </c>
      <c r="F25" s="159">
        <v>87</v>
      </c>
      <c r="G25" s="159">
        <f>F25*E25</f>
        <v>957</v>
      </c>
    </row>
    <row r="26" spans="3:7">
      <c r="C26" s="162" t="s">
        <v>369</v>
      </c>
      <c r="D26" s="161" t="s">
        <v>366</v>
      </c>
      <c r="E26" s="160">
        <v>30</v>
      </c>
      <c r="F26" s="159">
        <v>50</v>
      </c>
      <c r="G26" s="159">
        <f>F26*E26</f>
        <v>1500</v>
      </c>
    </row>
    <row r="27" spans="3:7">
      <c r="C27" s="162" t="s">
        <v>370</v>
      </c>
      <c r="D27" s="161" t="s">
        <v>371</v>
      </c>
      <c r="E27" s="160">
        <v>1</v>
      </c>
      <c r="F27" s="159">
        <v>336</v>
      </c>
      <c r="G27" s="159">
        <f>F27*E27</f>
        <v>336</v>
      </c>
    </row>
    <row r="28" spans="3:7">
      <c r="C28" s="162" t="s">
        <v>372</v>
      </c>
      <c r="D28" s="161"/>
      <c r="E28" s="160"/>
      <c r="F28" s="159"/>
      <c r="G28" s="159"/>
    </row>
    <row r="29" spans="3:7">
      <c r="C29" s="162" t="s">
        <v>373</v>
      </c>
      <c r="D29" s="161"/>
      <c r="E29" s="160">
        <v>1</v>
      </c>
      <c r="F29" s="159">
        <v>250</v>
      </c>
      <c r="G29" s="159">
        <f t="shared" ref="G29:G34" si="1">F29*E29</f>
        <v>250</v>
      </c>
    </row>
    <row r="30" spans="3:7">
      <c r="C30" s="162" t="s">
        <v>389</v>
      </c>
      <c r="D30" s="161" t="s">
        <v>375</v>
      </c>
      <c r="E30" s="160">
        <v>1</v>
      </c>
      <c r="F30" s="159">
        <v>1450</v>
      </c>
      <c r="G30" s="159">
        <f t="shared" si="1"/>
        <v>1450</v>
      </c>
    </row>
    <row r="31" spans="3:7">
      <c r="C31" s="162" t="s">
        <v>390</v>
      </c>
      <c r="D31" s="161" t="s">
        <v>375</v>
      </c>
      <c r="E31" s="160">
        <v>1</v>
      </c>
      <c r="F31" s="159">
        <v>126</v>
      </c>
      <c r="G31" s="159">
        <f t="shared" si="1"/>
        <v>126</v>
      </c>
    </row>
    <row r="32" spans="3:7">
      <c r="C32" s="162" t="s">
        <v>377</v>
      </c>
      <c r="D32" s="161" t="s">
        <v>375</v>
      </c>
      <c r="E32" s="160">
        <v>2</v>
      </c>
      <c r="F32" s="159">
        <v>5882</v>
      </c>
      <c r="G32" s="159">
        <f t="shared" si="1"/>
        <v>11764</v>
      </c>
    </row>
    <row r="33" spans="3:7">
      <c r="C33" s="162" t="s">
        <v>378</v>
      </c>
      <c r="D33" s="161" t="s">
        <v>379</v>
      </c>
      <c r="E33" s="160">
        <v>1</v>
      </c>
      <c r="F33" s="159">
        <v>550</v>
      </c>
      <c r="G33" s="159">
        <f t="shared" si="1"/>
        <v>550</v>
      </c>
    </row>
    <row r="34" spans="3:7">
      <c r="C34" s="162" t="s">
        <v>380</v>
      </c>
      <c r="D34" s="161" t="s">
        <v>379</v>
      </c>
      <c r="E34" s="160">
        <v>1</v>
      </c>
      <c r="F34" s="159">
        <v>7429</v>
      </c>
      <c r="G34" s="159">
        <f t="shared" si="1"/>
        <v>7429</v>
      </c>
    </row>
    <row r="35" spans="3:7">
      <c r="C35" s="161"/>
      <c r="D35" s="161"/>
      <c r="E35" s="163" t="s">
        <v>381</v>
      </c>
      <c r="F35" s="158" t="s">
        <v>382</v>
      </c>
      <c r="G35" s="159" t="s">
        <v>383</v>
      </c>
    </row>
    <row r="36" spans="3:7">
      <c r="C36" s="162" t="s">
        <v>384</v>
      </c>
      <c r="D36" s="161" t="s">
        <v>385</v>
      </c>
      <c r="E36" s="160">
        <v>49</v>
      </c>
      <c r="F36" s="159">
        <v>8</v>
      </c>
      <c r="G36" s="159">
        <f>F36*E36</f>
        <v>392</v>
      </c>
    </row>
    <row r="37" spans="3:7">
      <c r="C37" s="245" t="s">
        <v>386</v>
      </c>
      <c r="D37" s="246"/>
      <c r="E37" s="246"/>
      <c r="F37" s="247"/>
      <c r="G37" s="157">
        <f>SUM(G24:G36)</f>
        <v>26435</v>
      </c>
    </row>
    <row r="38" spans="3:7">
      <c r="C38" s="245" t="s">
        <v>387</v>
      </c>
      <c r="D38" s="246"/>
      <c r="E38" s="246"/>
      <c r="F38" s="247"/>
      <c r="G38" s="157">
        <f>G37*3822</f>
        <v>101034570</v>
      </c>
    </row>
    <row r="39" spans="3:7" ht="14.5">
      <c r="F39" s="168"/>
      <c r="G39" s="169"/>
    </row>
    <row r="41" spans="3:7">
      <c r="C41" s="154" t="s">
        <v>391</v>
      </c>
    </row>
    <row r="42" spans="3:7">
      <c r="C42" s="166" t="s">
        <v>360</v>
      </c>
      <c r="D42" s="164" t="s">
        <v>361</v>
      </c>
      <c r="E42" s="165" t="s">
        <v>362</v>
      </c>
      <c r="F42" s="164" t="s">
        <v>363</v>
      </c>
      <c r="G42" s="164" t="s">
        <v>364</v>
      </c>
    </row>
    <row r="43" spans="3:7">
      <c r="C43" s="162" t="s">
        <v>365</v>
      </c>
      <c r="D43" s="161" t="s">
        <v>366</v>
      </c>
      <c r="E43" s="160">
        <v>1</v>
      </c>
      <c r="F43" s="159">
        <v>1681</v>
      </c>
      <c r="G43" s="158">
        <f>F43*E43</f>
        <v>1681</v>
      </c>
    </row>
    <row r="44" spans="3:7">
      <c r="C44" s="162" t="s">
        <v>367</v>
      </c>
      <c r="D44" s="161" t="s">
        <v>368</v>
      </c>
      <c r="E44" s="160">
        <v>11</v>
      </c>
      <c r="F44" s="159">
        <v>87</v>
      </c>
      <c r="G44" s="158">
        <f>F44*E44</f>
        <v>957</v>
      </c>
    </row>
    <row r="45" spans="3:7">
      <c r="C45" s="162" t="s">
        <v>369</v>
      </c>
      <c r="D45" s="161" t="s">
        <v>366</v>
      </c>
      <c r="E45" s="160">
        <v>145</v>
      </c>
      <c r="F45" s="159">
        <v>50</v>
      </c>
      <c r="G45" s="158">
        <f>F45*E45</f>
        <v>7250</v>
      </c>
    </row>
    <row r="46" spans="3:7">
      <c r="C46" s="162" t="s">
        <v>370</v>
      </c>
      <c r="D46" s="161" t="s">
        <v>371</v>
      </c>
      <c r="E46" s="160">
        <v>1</v>
      </c>
      <c r="F46" s="159">
        <v>336</v>
      </c>
      <c r="G46" s="158">
        <f>F46*E46</f>
        <v>336</v>
      </c>
    </row>
    <row r="47" spans="3:7">
      <c r="C47" s="162" t="s">
        <v>372</v>
      </c>
      <c r="D47" s="161"/>
      <c r="E47" s="160"/>
      <c r="F47" s="159"/>
      <c r="G47" s="158"/>
    </row>
    <row r="48" spans="3:7">
      <c r="C48" s="162" t="s">
        <v>373</v>
      </c>
      <c r="D48" s="161"/>
      <c r="E48" s="160">
        <v>1</v>
      </c>
      <c r="F48" s="159">
        <v>250</v>
      </c>
      <c r="G48" s="158">
        <f t="shared" ref="G48:G53" si="2">F48*E48</f>
        <v>250</v>
      </c>
    </row>
    <row r="49" spans="3:7">
      <c r="C49" s="162" t="s">
        <v>389</v>
      </c>
      <c r="D49" s="161" t="s">
        <v>375</v>
      </c>
      <c r="E49" s="160">
        <v>1</v>
      </c>
      <c r="F49" s="159">
        <v>4175</v>
      </c>
      <c r="G49" s="158">
        <f t="shared" si="2"/>
        <v>4175</v>
      </c>
    </row>
    <row r="50" spans="3:7">
      <c r="C50" s="162" t="s">
        <v>390</v>
      </c>
      <c r="D50" s="161" t="s">
        <v>375</v>
      </c>
      <c r="E50" s="160">
        <v>1</v>
      </c>
      <c r="F50" s="159">
        <v>126</v>
      </c>
      <c r="G50" s="158">
        <f t="shared" si="2"/>
        <v>126</v>
      </c>
    </row>
    <row r="51" spans="3:7">
      <c r="C51" s="162" t="s">
        <v>377</v>
      </c>
      <c r="D51" s="161" t="s">
        <v>375</v>
      </c>
      <c r="E51" s="160">
        <v>1</v>
      </c>
      <c r="F51" s="159">
        <v>5882</v>
      </c>
      <c r="G51" s="158">
        <f t="shared" si="2"/>
        <v>5882</v>
      </c>
    </row>
    <row r="52" spans="3:7">
      <c r="C52" s="162" t="s">
        <v>378</v>
      </c>
      <c r="D52" s="161" t="s">
        <v>379</v>
      </c>
      <c r="E52" s="160">
        <v>1</v>
      </c>
      <c r="F52" s="159">
        <v>550</v>
      </c>
      <c r="G52" s="158">
        <f t="shared" si="2"/>
        <v>550</v>
      </c>
    </row>
    <row r="53" spans="3:7">
      <c r="C53" s="162" t="s">
        <v>380</v>
      </c>
      <c r="D53" s="161" t="s">
        <v>379</v>
      </c>
      <c r="E53" s="160">
        <v>1</v>
      </c>
      <c r="F53" s="159">
        <v>7429</v>
      </c>
      <c r="G53" s="158">
        <f t="shared" si="2"/>
        <v>7429</v>
      </c>
    </row>
    <row r="54" spans="3:7">
      <c r="C54" s="161"/>
      <c r="D54" s="161"/>
      <c r="E54" s="163" t="s">
        <v>381</v>
      </c>
      <c r="F54" s="158" t="s">
        <v>382</v>
      </c>
      <c r="G54" s="158" t="s">
        <v>383</v>
      </c>
    </row>
    <row r="55" spans="3:7">
      <c r="C55" s="162" t="s">
        <v>384</v>
      </c>
      <c r="D55" s="161" t="s">
        <v>385</v>
      </c>
      <c r="E55" s="160">
        <v>120</v>
      </c>
      <c r="F55" s="159">
        <v>8</v>
      </c>
      <c r="G55" s="158">
        <f>F55*E55</f>
        <v>960</v>
      </c>
    </row>
    <row r="56" spans="3:7">
      <c r="C56" s="245" t="s">
        <v>386</v>
      </c>
      <c r="D56" s="246"/>
      <c r="E56" s="246"/>
      <c r="F56" s="247"/>
      <c r="G56" s="157">
        <f>SUM(G43:G55)</f>
        <v>29596</v>
      </c>
    </row>
    <row r="57" spans="3:7">
      <c r="C57" s="245" t="s">
        <v>387</v>
      </c>
      <c r="D57" s="246"/>
      <c r="E57" s="246"/>
      <c r="F57" s="247"/>
      <c r="G57" s="157">
        <f>G56*3822</f>
        <v>113115912</v>
      </c>
    </row>
    <row r="58" spans="3:7">
      <c r="F58" s="168"/>
      <c r="G58" s="167"/>
    </row>
    <row r="60" spans="3:7">
      <c r="C60" s="154" t="s">
        <v>392</v>
      </c>
    </row>
    <row r="61" spans="3:7">
      <c r="C61" s="166" t="s">
        <v>360</v>
      </c>
      <c r="D61" s="164" t="s">
        <v>361</v>
      </c>
      <c r="E61" s="165" t="s">
        <v>362</v>
      </c>
      <c r="F61" s="164" t="s">
        <v>363</v>
      </c>
      <c r="G61" s="164" t="s">
        <v>364</v>
      </c>
    </row>
    <row r="62" spans="3:7">
      <c r="C62" s="162" t="s">
        <v>365</v>
      </c>
      <c r="D62" s="161" t="s">
        <v>366</v>
      </c>
      <c r="E62" s="160">
        <v>1</v>
      </c>
      <c r="F62" s="159">
        <v>1681</v>
      </c>
      <c r="G62" s="158">
        <f>F62*E62</f>
        <v>1681</v>
      </c>
    </row>
    <row r="63" spans="3:7">
      <c r="C63" s="162" t="s">
        <v>367</v>
      </c>
      <c r="D63" s="161" t="s">
        <v>368</v>
      </c>
      <c r="E63" s="160">
        <v>11</v>
      </c>
      <c r="F63" s="159">
        <v>87</v>
      </c>
      <c r="G63" s="158">
        <f>F63*E63</f>
        <v>957</v>
      </c>
    </row>
    <row r="64" spans="3:7">
      <c r="C64" s="162" t="s">
        <v>369</v>
      </c>
      <c r="D64" s="161" t="s">
        <v>366</v>
      </c>
      <c r="E64" s="160">
        <v>190</v>
      </c>
      <c r="F64" s="159">
        <v>50</v>
      </c>
      <c r="G64" s="158">
        <f>F64*E64</f>
        <v>9500</v>
      </c>
    </row>
    <row r="65" spans="3:7">
      <c r="C65" s="162" t="s">
        <v>370</v>
      </c>
      <c r="D65" s="161" t="s">
        <v>371</v>
      </c>
      <c r="E65" s="160">
        <v>1</v>
      </c>
      <c r="F65" s="159">
        <v>336</v>
      </c>
      <c r="G65" s="158">
        <f>F65*E65</f>
        <v>336</v>
      </c>
    </row>
    <row r="66" spans="3:7">
      <c r="C66" s="162" t="s">
        <v>372</v>
      </c>
      <c r="D66" s="161"/>
      <c r="E66" s="160"/>
      <c r="F66" s="159"/>
      <c r="G66" s="158"/>
    </row>
    <row r="67" spans="3:7">
      <c r="C67" s="162" t="s">
        <v>373</v>
      </c>
      <c r="D67" s="161"/>
      <c r="E67" s="160">
        <v>2</v>
      </c>
      <c r="F67" s="159">
        <v>250</v>
      </c>
      <c r="G67" s="158">
        <f t="shared" ref="G67:G72" si="3">F67*E67</f>
        <v>500</v>
      </c>
    </row>
    <row r="68" spans="3:7">
      <c r="C68" s="162" t="s">
        <v>389</v>
      </c>
      <c r="D68" s="161" t="s">
        <v>375</v>
      </c>
      <c r="E68" s="160">
        <v>1</v>
      </c>
      <c r="F68" s="159">
        <v>6451</v>
      </c>
      <c r="G68" s="158">
        <f t="shared" si="3"/>
        <v>6451</v>
      </c>
    </row>
    <row r="69" spans="3:7">
      <c r="C69" s="162" t="s">
        <v>390</v>
      </c>
      <c r="D69" s="161" t="s">
        <v>375</v>
      </c>
      <c r="E69" s="160">
        <v>1</v>
      </c>
      <c r="F69" s="159">
        <v>126</v>
      </c>
      <c r="G69" s="158">
        <f t="shared" si="3"/>
        <v>126</v>
      </c>
    </row>
    <row r="70" spans="3:7">
      <c r="C70" s="162" t="s">
        <v>377</v>
      </c>
      <c r="D70" s="161" t="s">
        <v>375</v>
      </c>
      <c r="E70" s="160">
        <v>1</v>
      </c>
      <c r="F70" s="159">
        <v>6882</v>
      </c>
      <c r="G70" s="158">
        <f t="shared" si="3"/>
        <v>6882</v>
      </c>
    </row>
    <row r="71" spans="3:7">
      <c r="C71" s="162" t="s">
        <v>378</v>
      </c>
      <c r="D71" s="161" t="s">
        <v>379</v>
      </c>
      <c r="E71" s="160">
        <v>1</v>
      </c>
      <c r="F71" s="159">
        <v>1550</v>
      </c>
      <c r="G71" s="158">
        <f t="shared" si="3"/>
        <v>1550</v>
      </c>
    </row>
    <row r="72" spans="3:7">
      <c r="C72" s="162" t="s">
        <v>380</v>
      </c>
      <c r="D72" s="161" t="s">
        <v>379</v>
      </c>
      <c r="E72" s="160">
        <v>1</v>
      </c>
      <c r="F72" s="159">
        <v>7429</v>
      </c>
      <c r="G72" s="158">
        <f t="shared" si="3"/>
        <v>7429</v>
      </c>
    </row>
    <row r="73" spans="3:7">
      <c r="C73" s="161"/>
      <c r="D73" s="161"/>
      <c r="E73" s="163" t="s">
        <v>381</v>
      </c>
      <c r="F73" s="158" t="s">
        <v>382</v>
      </c>
      <c r="G73" s="158" t="s">
        <v>383</v>
      </c>
    </row>
    <row r="74" spans="3:7">
      <c r="C74" s="162" t="s">
        <v>384</v>
      </c>
      <c r="D74" s="161" t="s">
        <v>385</v>
      </c>
      <c r="E74" s="160">
        <v>150</v>
      </c>
      <c r="F74" s="159">
        <v>8</v>
      </c>
      <c r="G74" s="158">
        <f>F74*E74</f>
        <v>1200</v>
      </c>
    </row>
    <row r="75" spans="3:7">
      <c r="C75" s="245" t="s">
        <v>386</v>
      </c>
      <c r="D75" s="246"/>
      <c r="E75" s="246"/>
      <c r="F75" s="247"/>
      <c r="G75" s="157">
        <f>SUM(G62:G74)</f>
        <v>36612</v>
      </c>
    </row>
    <row r="76" spans="3:7">
      <c r="C76" s="245" t="s">
        <v>387</v>
      </c>
      <c r="D76" s="246"/>
      <c r="E76" s="246"/>
      <c r="F76" s="247"/>
      <c r="G76" s="157">
        <f>G75*3822</f>
        <v>139931064</v>
      </c>
    </row>
    <row r="77" spans="3:7">
      <c r="G77" s="156"/>
    </row>
  </sheetData>
  <mergeCells count="8">
    <mergeCell ref="C75:F75"/>
    <mergeCell ref="C76:F76"/>
    <mergeCell ref="C18:F18"/>
    <mergeCell ref="C19:F19"/>
    <mergeCell ref="C37:F37"/>
    <mergeCell ref="C38:F38"/>
    <mergeCell ref="C56:F56"/>
    <mergeCell ref="C57:F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D5D9-2642-B14E-85E9-69D1CD59C986}">
  <dimension ref="B1:G146"/>
  <sheetViews>
    <sheetView showGridLines="0" workbookViewId="0">
      <selection activeCell="CH146" sqref="CH146"/>
    </sheetView>
  </sheetViews>
  <sheetFormatPr baseColWidth="10" defaultColWidth="11.453125" defaultRowHeight="12.5"/>
  <cols>
    <col min="2" max="2" width="28.453125" bestFit="1" customWidth="1"/>
    <col min="7" max="7" width="12.81640625" bestFit="1" customWidth="1"/>
  </cols>
  <sheetData>
    <row r="1" spans="2:7">
      <c r="F1" t="str">
        <f>+INGENIERIA!F1</f>
        <v>&lt;1MMPCD</v>
      </c>
    </row>
    <row r="2" spans="2:7" ht="16" thickBot="1">
      <c r="B2" s="244" t="s">
        <v>65</v>
      </c>
      <c r="C2" s="244"/>
      <c r="D2" s="244"/>
      <c r="E2" s="244"/>
      <c r="F2" s="244"/>
      <c r="G2" s="38"/>
    </row>
    <row r="3" spans="2:7" ht="13" thickBot="1">
      <c r="B3" s="39" t="s">
        <v>66</v>
      </c>
      <c r="C3" s="40" t="s">
        <v>393</v>
      </c>
      <c r="D3" s="40"/>
      <c r="E3" s="41"/>
      <c r="F3" s="40" t="s">
        <v>68</v>
      </c>
      <c r="G3" s="42"/>
    </row>
    <row r="4" spans="2:7" ht="13" thickBot="1">
      <c r="B4" s="43"/>
      <c r="C4" s="43"/>
      <c r="D4" s="43"/>
      <c r="E4" s="43"/>
      <c r="F4" s="43"/>
      <c r="G4" s="43"/>
    </row>
    <row r="5" spans="2:7">
      <c r="B5" s="44" t="s">
        <v>69</v>
      </c>
      <c r="C5" s="45"/>
      <c r="D5" s="45"/>
      <c r="E5" s="45"/>
      <c r="F5" s="45"/>
      <c r="G5" s="46"/>
    </row>
    <row r="6" spans="2:7">
      <c r="B6" s="47" t="s">
        <v>70</v>
      </c>
      <c r="C6" s="48" t="s">
        <v>71</v>
      </c>
      <c r="D6" s="49" t="s">
        <v>72</v>
      </c>
      <c r="E6" s="49" t="s">
        <v>73</v>
      </c>
      <c r="F6" s="49" t="s">
        <v>74</v>
      </c>
      <c r="G6" s="50" t="s">
        <v>75</v>
      </c>
    </row>
    <row r="7" spans="2:7">
      <c r="B7" s="51" t="s">
        <v>394</v>
      </c>
      <c r="C7" s="52">
        <v>10</v>
      </c>
      <c r="D7" s="53" t="s">
        <v>110</v>
      </c>
      <c r="E7" s="101">
        <v>132662.70458364001</v>
      </c>
      <c r="F7" s="101">
        <f t="shared" ref="F7" si="0">IF(E7&lt;&gt;"",ROUND(C7*E7,0),0)</f>
        <v>1326627</v>
      </c>
      <c r="G7" s="55"/>
    </row>
    <row r="8" spans="2:7">
      <c r="B8" s="51"/>
      <c r="C8" s="52"/>
      <c r="D8" s="53" t="s">
        <v>49</v>
      </c>
      <c r="E8" s="101" t="s">
        <v>49</v>
      </c>
      <c r="F8" s="101"/>
      <c r="G8" s="55"/>
    </row>
    <row r="9" spans="2:7">
      <c r="B9" s="51"/>
      <c r="C9" s="52"/>
      <c r="D9" s="53" t="s">
        <v>49</v>
      </c>
      <c r="E9" s="101" t="s">
        <v>49</v>
      </c>
      <c r="F9" s="101"/>
      <c r="G9" s="55"/>
    </row>
    <row r="10" spans="2:7">
      <c r="B10" s="51"/>
      <c r="C10" s="102"/>
      <c r="D10" s="53" t="s">
        <v>49</v>
      </c>
      <c r="E10" s="97" t="s">
        <v>49</v>
      </c>
      <c r="F10" s="97"/>
      <c r="G10" s="55"/>
    </row>
    <row r="11" spans="2:7">
      <c r="B11" s="51"/>
      <c r="C11" s="102"/>
      <c r="D11" s="53" t="s">
        <v>49</v>
      </c>
      <c r="E11" s="97" t="s">
        <v>49</v>
      </c>
      <c r="F11" s="97"/>
      <c r="G11" s="55"/>
    </row>
    <row r="12" spans="2:7">
      <c r="B12" s="51"/>
      <c r="C12" s="102"/>
      <c r="D12" s="53" t="s">
        <v>49</v>
      </c>
      <c r="E12" s="97" t="s">
        <v>49</v>
      </c>
      <c r="F12" s="97"/>
      <c r="G12" s="55"/>
    </row>
    <row r="13" spans="2:7">
      <c r="B13" s="51"/>
      <c r="C13" s="102"/>
      <c r="D13" s="53" t="s">
        <v>49</v>
      </c>
      <c r="E13" s="97" t="s">
        <v>49</v>
      </c>
      <c r="F13" s="97"/>
      <c r="G13" s="55"/>
    </row>
    <row r="14" spans="2:7">
      <c r="B14" s="51"/>
      <c r="C14" s="102"/>
      <c r="D14" s="53" t="s">
        <v>49</v>
      </c>
      <c r="E14" s="97" t="s">
        <v>49</v>
      </c>
      <c r="F14" s="97"/>
      <c r="G14" s="55"/>
    </row>
    <row r="15" spans="2:7">
      <c r="B15" s="51"/>
      <c r="C15" s="102"/>
      <c r="D15" s="53" t="s">
        <v>49</v>
      </c>
      <c r="E15" s="97" t="s">
        <v>49</v>
      </c>
      <c r="F15" s="97"/>
      <c r="G15" s="55"/>
    </row>
    <row r="16" spans="2:7">
      <c r="B16" s="51"/>
      <c r="C16" s="102"/>
      <c r="D16" s="53" t="s">
        <v>49</v>
      </c>
      <c r="E16" s="97" t="s">
        <v>49</v>
      </c>
      <c r="F16" s="97"/>
      <c r="G16" s="55"/>
    </row>
    <row r="17" spans="2:7">
      <c r="B17" s="51"/>
      <c r="C17" s="52"/>
      <c r="D17" s="53" t="s">
        <v>49</v>
      </c>
      <c r="E17" s="101" t="s">
        <v>49</v>
      </c>
      <c r="F17" s="101"/>
      <c r="G17" s="55"/>
    </row>
    <row r="18" spans="2:7">
      <c r="B18" s="51"/>
      <c r="C18" s="52"/>
      <c r="D18" s="53" t="s">
        <v>49</v>
      </c>
      <c r="E18" s="101" t="s">
        <v>49</v>
      </c>
      <c r="F18" s="101"/>
      <c r="G18" s="55"/>
    </row>
    <row r="19" spans="2:7">
      <c r="B19" s="51"/>
      <c r="C19" s="52"/>
      <c r="D19" s="53" t="s">
        <v>49</v>
      </c>
      <c r="E19" s="101" t="s">
        <v>49</v>
      </c>
      <c r="F19" s="101"/>
      <c r="G19" s="55"/>
    </row>
    <row r="20" spans="2:7">
      <c r="B20" s="51"/>
      <c r="C20" s="52"/>
      <c r="D20" s="53" t="s">
        <v>49</v>
      </c>
      <c r="E20" s="101" t="s">
        <v>49</v>
      </c>
      <c r="F20" s="101"/>
      <c r="G20" s="55"/>
    </row>
    <row r="21" spans="2:7">
      <c r="B21" s="51"/>
      <c r="C21" s="52"/>
      <c r="D21" s="53"/>
      <c r="E21" s="101"/>
      <c r="F21" s="101"/>
      <c r="G21" s="55"/>
    </row>
    <row r="22" spans="2:7">
      <c r="B22" s="51"/>
      <c r="C22" s="52"/>
      <c r="D22" s="53"/>
      <c r="E22" s="101"/>
      <c r="F22" s="101"/>
      <c r="G22" s="55"/>
    </row>
    <row r="23" spans="2:7">
      <c r="B23" s="51"/>
      <c r="C23" s="52"/>
      <c r="D23" s="53"/>
      <c r="E23" s="101"/>
      <c r="F23" s="101"/>
      <c r="G23" s="55"/>
    </row>
    <row r="24" spans="2:7">
      <c r="B24" s="51"/>
      <c r="C24" s="52"/>
      <c r="D24" s="53"/>
      <c r="E24" s="101"/>
      <c r="F24" s="101"/>
      <c r="G24" s="55"/>
    </row>
    <row r="25" spans="2:7">
      <c r="B25" s="51"/>
      <c r="C25" s="52"/>
      <c r="D25" s="53"/>
      <c r="E25" s="101"/>
      <c r="F25" s="101"/>
      <c r="G25" s="55"/>
    </row>
    <row r="26" spans="2:7">
      <c r="B26" s="51"/>
      <c r="C26" s="52"/>
      <c r="D26" s="53"/>
      <c r="E26" s="101"/>
      <c r="F26" s="101"/>
      <c r="G26" s="55"/>
    </row>
    <row r="27" spans="2:7">
      <c r="B27" s="51"/>
      <c r="C27" s="52"/>
      <c r="D27" s="53"/>
      <c r="E27" s="101"/>
      <c r="F27" s="101"/>
      <c r="G27" s="55"/>
    </row>
    <row r="28" spans="2:7">
      <c r="B28" s="51"/>
      <c r="C28" s="52"/>
      <c r="D28" s="53"/>
      <c r="E28" s="101"/>
      <c r="F28" s="101"/>
      <c r="G28" s="55"/>
    </row>
    <row r="29" spans="2:7">
      <c r="B29" s="51"/>
      <c r="C29" s="52"/>
      <c r="D29" s="53"/>
      <c r="E29" s="101"/>
      <c r="F29" s="101"/>
      <c r="G29" s="55"/>
    </row>
    <row r="30" spans="2:7">
      <c r="B30" s="51"/>
      <c r="C30" s="52"/>
      <c r="D30" s="53"/>
      <c r="E30" s="101"/>
      <c r="F30" s="101"/>
      <c r="G30" s="55"/>
    </row>
    <row r="31" spans="2:7">
      <c r="B31" s="51"/>
      <c r="C31" s="52"/>
      <c r="D31" s="53"/>
      <c r="E31" s="101"/>
      <c r="F31" s="101"/>
      <c r="G31" s="55"/>
    </row>
    <row r="32" spans="2:7">
      <c r="B32" s="51"/>
      <c r="C32" s="52"/>
      <c r="D32" s="53"/>
      <c r="E32" s="101"/>
      <c r="F32" s="101"/>
      <c r="G32" s="55"/>
    </row>
    <row r="33" spans="2:7">
      <c r="B33" s="51"/>
      <c r="C33" s="52"/>
      <c r="D33" s="53"/>
      <c r="E33" s="101"/>
      <c r="F33" s="101"/>
      <c r="G33" s="55"/>
    </row>
    <row r="34" spans="2:7">
      <c r="B34" s="51"/>
      <c r="C34" s="52"/>
      <c r="D34" s="53"/>
      <c r="E34" s="101"/>
      <c r="F34" s="101"/>
      <c r="G34" s="55"/>
    </row>
    <row r="35" spans="2:7">
      <c r="B35" s="51"/>
      <c r="C35" s="52"/>
      <c r="D35" s="53"/>
      <c r="E35" s="101"/>
      <c r="F35" s="101"/>
      <c r="G35" s="55"/>
    </row>
    <row r="36" spans="2:7">
      <c r="B36" s="51"/>
      <c r="C36" s="52"/>
      <c r="D36" s="53"/>
      <c r="E36" s="101"/>
      <c r="F36" s="101"/>
      <c r="G36" s="55"/>
    </row>
    <row r="37" spans="2:7">
      <c r="B37" s="51"/>
      <c r="C37" s="52"/>
      <c r="D37" s="53"/>
      <c r="E37" s="101"/>
      <c r="F37" s="101"/>
      <c r="G37" s="55"/>
    </row>
    <row r="38" spans="2:7">
      <c r="B38" s="51"/>
      <c r="C38" s="52"/>
      <c r="D38" s="53"/>
      <c r="E38" s="101"/>
      <c r="F38" s="101"/>
      <c r="G38" s="55"/>
    </row>
    <row r="39" spans="2:7">
      <c r="B39" s="51"/>
      <c r="C39" s="52"/>
      <c r="D39" s="53"/>
      <c r="E39" s="101"/>
      <c r="F39" s="101"/>
      <c r="G39" s="55"/>
    </row>
    <row r="40" spans="2:7">
      <c r="B40" s="51"/>
      <c r="C40" s="52"/>
      <c r="D40" s="53"/>
      <c r="E40" s="101"/>
      <c r="F40" s="101"/>
      <c r="G40" s="55"/>
    </row>
    <row r="41" spans="2:7">
      <c r="B41" s="51"/>
      <c r="C41" s="52"/>
      <c r="D41" s="53"/>
      <c r="E41" s="101"/>
      <c r="F41" s="101"/>
      <c r="G41" s="55"/>
    </row>
    <row r="42" spans="2:7">
      <c r="B42" s="51"/>
      <c r="C42" s="52"/>
      <c r="D42" s="53"/>
      <c r="E42" s="101"/>
      <c r="F42" s="101"/>
      <c r="G42" s="55"/>
    </row>
    <row r="43" spans="2:7">
      <c r="B43" s="51"/>
      <c r="C43" s="52"/>
      <c r="D43" s="53"/>
      <c r="E43" s="101"/>
      <c r="F43" s="101"/>
      <c r="G43" s="55"/>
    </row>
    <row r="44" spans="2:7">
      <c r="B44" s="51"/>
      <c r="C44" s="52"/>
      <c r="D44" s="53"/>
      <c r="E44" s="101"/>
      <c r="F44" s="101"/>
      <c r="G44" s="55"/>
    </row>
    <row r="45" spans="2:7">
      <c r="B45" s="51"/>
      <c r="C45" s="52"/>
      <c r="D45" s="53"/>
      <c r="E45" s="101"/>
      <c r="F45" s="101"/>
      <c r="G45" s="55"/>
    </row>
    <row r="46" spans="2:7">
      <c r="B46" s="51"/>
      <c r="C46" s="52"/>
      <c r="D46" s="53"/>
      <c r="E46" s="101"/>
      <c r="F46" s="101"/>
      <c r="G46" s="55"/>
    </row>
    <row r="47" spans="2:7">
      <c r="B47" s="51"/>
      <c r="C47" s="52"/>
      <c r="D47" s="53"/>
      <c r="E47" s="101"/>
      <c r="F47" s="101"/>
      <c r="G47" s="55"/>
    </row>
    <row r="48" spans="2:7">
      <c r="B48" s="51"/>
      <c r="C48" s="52"/>
      <c r="D48" s="53"/>
      <c r="E48" s="101"/>
      <c r="F48" s="101"/>
      <c r="G48" s="55"/>
    </row>
    <row r="49" spans="2:7">
      <c r="B49" s="51"/>
      <c r="C49" s="52"/>
      <c r="D49" s="53"/>
      <c r="E49" s="101"/>
      <c r="F49" s="101"/>
      <c r="G49" s="55"/>
    </row>
    <row r="50" spans="2:7">
      <c r="B50" s="51"/>
      <c r="C50" s="52"/>
      <c r="D50" s="53"/>
      <c r="E50" s="101"/>
      <c r="F50" s="101"/>
      <c r="G50" s="55"/>
    </row>
    <row r="51" spans="2:7">
      <c r="B51" s="51"/>
      <c r="C51" s="52"/>
      <c r="D51" s="53"/>
      <c r="E51" s="101"/>
      <c r="F51" s="101"/>
      <c r="G51" s="55"/>
    </row>
    <row r="52" spans="2:7">
      <c r="B52" s="51"/>
      <c r="C52" s="52"/>
      <c r="D52" s="53"/>
      <c r="E52" s="101"/>
      <c r="F52" s="101"/>
      <c r="G52" s="55"/>
    </row>
    <row r="53" spans="2:7">
      <c r="B53" s="51"/>
      <c r="C53" s="52"/>
      <c r="D53" s="53"/>
      <c r="E53" s="101"/>
      <c r="F53" s="101"/>
      <c r="G53" s="55"/>
    </row>
    <row r="54" spans="2:7">
      <c r="B54" s="51"/>
      <c r="C54" s="52"/>
      <c r="D54" s="53"/>
      <c r="E54" s="101"/>
      <c r="F54" s="101"/>
      <c r="G54" s="55"/>
    </row>
    <row r="55" spans="2:7">
      <c r="B55" s="51"/>
      <c r="C55" s="52"/>
      <c r="D55" s="53"/>
      <c r="E55" s="101"/>
      <c r="F55" s="101"/>
      <c r="G55" s="55"/>
    </row>
    <row r="56" spans="2:7">
      <c r="B56" s="51"/>
      <c r="C56" s="52"/>
      <c r="D56" s="53"/>
      <c r="E56" s="101"/>
      <c r="F56" s="101"/>
      <c r="G56" s="55"/>
    </row>
    <row r="57" spans="2:7">
      <c r="B57" s="51"/>
      <c r="C57" s="52"/>
      <c r="D57" s="53"/>
      <c r="E57" s="101"/>
      <c r="F57" s="101"/>
      <c r="G57" s="55"/>
    </row>
    <row r="58" spans="2:7">
      <c r="B58" s="51"/>
      <c r="C58" s="52"/>
      <c r="D58" s="53"/>
      <c r="E58" s="101"/>
      <c r="F58" s="101"/>
      <c r="G58" s="55"/>
    </row>
    <row r="59" spans="2:7">
      <c r="B59" s="51"/>
      <c r="C59" s="52"/>
      <c r="D59" s="53"/>
      <c r="E59" s="101"/>
      <c r="F59" s="101"/>
      <c r="G59" s="55"/>
    </row>
    <row r="60" spans="2:7">
      <c r="B60" s="51"/>
      <c r="C60" s="52"/>
      <c r="D60" s="53"/>
      <c r="E60" s="101"/>
      <c r="F60" s="101"/>
      <c r="G60" s="55"/>
    </row>
    <row r="61" spans="2:7">
      <c r="B61" s="51"/>
      <c r="C61" s="52"/>
      <c r="D61" s="53"/>
      <c r="E61" s="101"/>
      <c r="F61" s="101"/>
      <c r="G61" s="55"/>
    </row>
    <row r="62" spans="2:7">
      <c r="B62" s="51"/>
      <c r="C62" s="52"/>
      <c r="D62" s="53"/>
      <c r="E62" s="101"/>
      <c r="F62" s="101"/>
      <c r="G62" s="55"/>
    </row>
    <row r="63" spans="2:7">
      <c r="B63" s="51"/>
      <c r="C63" s="52"/>
      <c r="D63" s="53"/>
      <c r="E63" s="101"/>
      <c r="F63" s="101"/>
      <c r="G63" s="55"/>
    </row>
    <row r="64" spans="2:7">
      <c r="B64" s="51"/>
      <c r="C64" s="52"/>
      <c r="D64" s="53"/>
      <c r="E64" s="101"/>
      <c r="F64" s="101"/>
      <c r="G64" s="55"/>
    </row>
    <row r="65" spans="2:7">
      <c r="B65" s="51"/>
      <c r="C65" s="52"/>
      <c r="D65" s="53"/>
      <c r="E65" s="101"/>
      <c r="F65" s="101"/>
      <c r="G65" s="55"/>
    </row>
    <row r="66" spans="2:7">
      <c r="B66" s="51"/>
      <c r="C66" s="52"/>
      <c r="D66" s="53"/>
      <c r="E66" s="101"/>
      <c r="F66" s="101"/>
      <c r="G66" s="55"/>
    </row>
    <row r="67" spans="2:7">
      <c r="B67" s="51"/>
      <c r="C67" s="52"/>
      <c r="D67" s="53"/>
      <c r="E67" s="101"/>
      <c r="F67" s="101"/>
      <c r="G67" s="55"/>
    </row>
    <row r="68" spans="2:7">
      <c r="B68" s="51"/>
      <c r="C68" s="52"/>
      <c r="D68" s="53"/>
      <c r="E68" s="101"/>
      <c r="F68" s="101"/>
      <c r="G68" s="55"/>
    </row>
    <row r="69" spans="2:7">
      <c r="B69" s="51"/>
      <c r="C69" s="52"/>
      <c r="D69" s="53"/>
      <c r="E69" s="101"/>
      <c r="F69" s="101"/>
      <c r="G69" s="55"/>
    </row>
    <row r="70" spans="2:7">
      <c r="B70" s="51"/>
      <c r="C70" s="52"/>
      <c r="D70" s="53"/>
      <c r="E70" s="101"/>
      <c r="F70" s="101"/>
      <c r="G70" s="55"/>
    </row>
    <row r="71" spans="2:7">
      <c r="B71" s="51"/>
      <c r="C71" s="52"/>
      <c r="D71" s="53"/>
      <c r="E71" s="101"/>
      <c r="F71" s="101"/>
      <c r="G71" s="55"/>
    </row>
    <row r="72" spans="2:7">
      <c r="B72" s="51"/>
      <c r="C72" s="52"/>
      <c r="D72" s="53"/>
      <c r="E72" s="101"/>
      <c r="F72" s="101"/>
      <c r="G72" s="55"/>
    </row>
    <row r="73" spans="2:7">
      <c r="B73" s="51"/>
      <c r="C73" s="52"/>
      <c r="D73" s="53"/>
      <c r="E73" s="101"/>
      <c r="F73" s="101"/>
      <c r="G73" s="55"/>
    </row>
    <row r="74" spans="2:7">
      <c r="B74" s="51"/>
      <c r="C74" s="52"/>
      <c r="D74" s="53"/>
      <c r="E74" s="101"/>
      <c r="F74" s="101"/>
      <c r="G74" s="55"/>
    </row>
    <row r="75" spans="2:7">
      <c r="B75" s="51"/>
      <c r="C75" s="52"/>
      <c r="D75" s="53"/>
      <c r="E75" s="101"/>
      <c r="F75" s="101"/>
      <c r="G75" s="55"/>
    </row>
    <row r="76" spans="2:7">
      <c r="B76" s="51"/>
      <c r="C76" s="52"/>
      <c r="D76" s="53"/>
      <c r="E76" s="101"/>
      <c r="F76" s="101"/>
      <c r="G76" s="55"/>
    </row>
    <row r="77" spans="2:7">
      <c r="B77" s="51"/>
      <c r="C77" s="52"/>
      <c r="D77" s="53"/>
      <c r="E77" s="101"/>
      <c r="F77" s="101"/>
      <c r="G77" s="55"/>
    </row>
    <row r="78" spans="2:7">
      <c r="B78" s="51"/>
      <c r="C78" s="52"/>
      <c r="D78" s="53"/>
      <c r="E78" s="101"/>
      <c r="F78" s="101"/>
      <c r="G78" s="55"/>
    </row>
    <row r="79" spans="2:7">
      <c r="B79" s="51"/>
      <c r="C79" s="52"/>
      <c r="D79" s="53"/>
      <c r="E79" s="101"/>
      <c r="F79" s="101"/>
      <c r="G79" s="55"/>
    </row>
    <row r="80" spans="2:7">
      <c r="B80" s="51"/>
      <c r="C80" s="52"/>
      <c r="D80" s="53"/>
      <c r="E80" s="101"/>
      <c r="F80" s="101"/>
      <c r="G80" s="55"/>
    </row>
    <row r="81" spans="2:7">
      <c r="B81" s="51"/>
      <c r="C81" s="52"/>
      <c r="D81" s="53"/>
      <c r="E81" s="101"/>
      <c r="F81" s="101"/>
      <c r="G81" s="55"/>
    </row>
    <row r="82" spans="2:7">
      <c r="B82" s="51"/>
      <c r="C82" s="52"/>
      <c r="D82" s="53"/>
      <c r="E82" s="101"/>
      <c r="F82" s="101"/>
      <c r="G82" s="55"/>
    </row>
    <row r="83" spans="2:7">
      <c r="B83" s="51"/>
      <c r="C83" s="52"/>
      <c r="D83" s="53"/>
      <c r="E83" s="101"/>
      <c r="F83" s="101"/>
      <c r="G83" s="55"/>
    </row>
    <row r="84" spans="2:7">
      <c r="B84" s="51"/>
      <c r="C84" s="52"/>
      <c r="D84" s="53"/>
      <c r="E84" s="101"/>
      <c r="F84" s="101"/>
      <c r="G84" s="55"/>
    </row>
    <row r="85" spans="2:7">
      <c r="B85" s="51"/>
      <c r="C85" s="52"/>
      <c r="D85" s="53"/>
      <c r="E85" s="101"/>
      <c r="F85" s="101"/>
      <c r="G85" s="55"/>
    </row>
    <row r="86" spans="2:7">
      <c r="B86" s="51"/>
      <c r="C86" s="52"/>
      <c r="D86" s="53"/>
      <c r="E86" s="101"/>
      <c r="F86" s="101"/>
      <c r="G86" s="55"/>
    </row>
    <row r="87" spans="2:7">
      <c r="B87" s="51"/>
      <c r="C87" s="52"/>
      <c r="D87" s="53"/>
      <c r="E87" s="101"/>
      <c r="F87" s="101"/>
      <c r="G87" s="55"/>
    </row>
    <row r="88" spans="2:7">
      <c r="B88" s="51"/>
      <c r="C88" s="52"/>
      <c r="D88" s="53"/>
      <c r="E88" s="101"/>
      <c r="F88" s="101"/>
      <c r="G88" s="55"/>
    </row>
    <row r="89" spans="2:7">
      <c r="B89" s="51"/>
      <c r="C89" s="52"/>
      <c r="D89" s="53"/>
      <c r="E89" s="101"/>
      <c r="F89" s="101"/>
      <c r="G89" s="55"/>
    </row>
    <row r="90" spans="2:7">
      <c r="B90" s="51"/>
      <c r="C90" s="52"/>
      <c r="D90" s="53"/>
      <c r="E90" s="101"/>
      <c r="F90" s="101"/>
      <c r="G90" s="55"/>
    </row>
    <row r="91" spans="2:7">
      <c r="B91" s="51"/>
      <c r="C91" s="52"/>
      <c r="D91" s="53"/>
      <c r="E91" s="101"/>
      <c r="F91" s="101"/>
      <c r="G91" s="55"/>
    </row>
    <row r="92" spans="2:7">
      <c r="B92" s="51"/>
      <c r="C92" s="52"/>
      <c r="D92" s="53"/>
      <c r="E92" s="101"/>
      <c r="F92" s="101"/>
      <c r="G92" s="55"/>
    </row>
    <row r="93" spans="2:7">
      <c r="B93" s="51"/>
      <c r="C93" s="52"/>
      <c r="D93" s="53"/>
      <c r="E93" s="101"/>
      <c r="F93" s="101"/>
      <c r="G93" s="55"/>
    </row>
    <row r="94" spans="2:7">
      <c r="B94" s="51"/>
      <c r="C94" s="52"/>
      <c r="D94" s="53"/>
      <c r="E94" s="101"/>
      <c r="F94" s="101"/>
      <c r="G94" s="55"/>
    </row>
    <row r="95" spans="2:7">
      <c r="B95" s="51"/>
      <c r="C95" s="52"/>
      <c r="D95" s="53"/>
      <c r="E95" s="101"/>
      <c r="F95" s="101"/>
      <c r="G95" s="55"/>
    </row>
    <row r="96" spans="2:7">
      <c r="B96" s="51"/>
      <c r="C96" s="52"/>
      <c r="D96" s="53"/>
      <c r="E96" s="101"/>
      <c r="F96" s="101"/>
      <c r="G96" s="55"/>
    </row>
    <row r="97" spans="2:7">
      <c r="B97" s="51"/>
      <c r="C97" s="52"/>
      <c r="D97" s="53"/>
      <c r="E97" s="101"/>
      <c r="F97" s="101"/>
      <c r="G97" s="55"/>
    </row>
    <row r="98" spans="2:7">
      <c r="B98" s="51"/>
      <c r="C98" s="52"/>
      <c r="D98" s="53"/>
      <c r="E98" s="101"/>
      <c r="F98" s="101"/>
      <c r="G98" s="55"/>
    </row>
    <row r="99" spans="2:7">
      <c r="B99" s="51"/>
      <c r="C99" s="52"/>
      <c r="D99" s="53"/>
      <c r="E99" s="101"/>
      <c r="F99" s="101"/>
      <c r="G99" s="59"/>
    </row>
    <row r="100" spans="2:7" ht="13" thickBot="1">
      <c r="B100" s="60" t="s">
        <v>148</v>
      </c>
      <c r="C100" s="61"/>
      <c r="D100" s="62"/>
      <c r="E100" s="103"/>
      <c r="F100" s="104"/>
      <c r="G100" s="64">
        <f>SUM(F7:F99)</f>
        <v>1326627</v>
      </c>
    </row>
    <row r="101" spans="2:7" ht="13" thickBot="1">
      <c r="B101" s="65"/>
      <c r="C101" s="65"/>
      <c r="D101" s="65"/>
      <c r="E101" s="105"/>
      <c r="F101" s="105"/>
      <c r="G101" s="66"/>
    </row>
    <row r="102" spans="2:7">
      <c r="B102" s="44" t="s">
        <v>149</v>
      </c>
      <c r="C102" s="67"/>
      <c r="D102" s="45"/>
      <c r="E102" s="106"/>
      <c r="F102" s="106"/>
      <c r="G102" s="46"/>
    </row>
    <row r="103" spans="2:7">
      <c r="B103" s="47" t="s">
        <v>150</v>
      </c>
      <c r="C103" s="68" t="s">
        <v>151</v>
      </c>
      <c r="D103" s="49" t="s">
        <v>72</v>
      </c>
      <c r="E103" s="107" t="s">
        <v>152</v>
      </c>
      <c r="F103" s="107" t="s">
        <v>74</v>
      </c>
      <c r="G103" s="50" t="s">
        <v>75</v>
      </c>
    </row>
    <row r="104" spans="2:7">
      <c r="B104" s="51" t="s">
        <v>153</v>
      </c>
      <c r="C104" s="83">
        <v>5</v>
      </c>
      <c r="D104" s="53" t="s">
        <v>154</v>
      </c>
      <c r="E104" s="101">
        <v>418747.80586293689</v>
      </c>
      <c r="F104" s="101">
        <f t="shared" ref="F104:F113" si="1">IF(E104&lt;&gt;"",ROUND(C104*E104,0),0)</f>
        <v>2093739</v>
      </c>
      <c r="G104" s="70"/>
    </row>
    <row r="105" spans="2:7">
      <c r="B105" s="51" t="s">
        <v>155</v>
      </c>
      <c r="C105" s="83">
        <v>5</v>
      </c>
      <c r="D105" s="53" t="s">
        <v>154</v>
      </c>
      <c r="E105" s="97">
        <v>29910.55756163835</v>
      </c>
      <c r="F105" s="101">
        <f t="shared" si="1"/>
        <v>149553</v>
      </c>
      <c r="G105" s="70"/>
    </row>
    <row r="106" spans="2:7">
      <c r="B106" s="51" t="s">
        <v>156</v>
      </c>
      <c r="C106" s="83">
        <v>5</v>
      </c>
      <c r="D106" s="53" t="s">
        <v>154</v>
      </c>
      <c r="E106" s="97">
        <v>5982.1115123276704</v>
      </c>
      <c r="F106" s="101">
        <f t="shared" si="1"/>
        <v>29911</v>
      </c>
      <c r="G106" s="70"/>
    </row>
    <row r="107" spans="2:7">
      <c r="B107" s="51" t="s">
        <v>157</v>
      </c>
      <c r="C107" s="83">
        <v>5</v>
      </c>
      <c r="D107" s="53" t="s">
        <v>154</v>
      </c>
      <c r="E107" s="97">
        <v>17946.334536983009</v>
      </c>
      <c r="F107" s="101">
        <f t="shared" si="1"/>
        <v>89732</v>
      </c>
      <c r="G107" s="70"/>
    </row>
    <row r="108" spans="2:7">
      <c r="B108" s="51" t="s">
        <v>395</v>
      </c>
      <c r="C108" s="83">
        <v>5</v>
      </c>
      <c r="D108" s="53" t="s">
        <v>154</v>
      </c>
      <c r="E108" s="97">
        <v>1016958.9570957039</v>
      </c>
      <c r="F108" s="101">
        <f t="shared" si="1"/>
        <v>5084795</v>
      </c>
      <c r="G108" s="70"/>
    </row>
    <row r="109" spans="2:7">
      <c r="B109" s="51"/>
      <c r="C109" s="69"/>
      <c r="D109" s="53" t="s">
        <v>49</v>
      </c>
      <c r="E109" s="97" t="s">
        <v>49</v>
      </c>
      <c r="F109" s="101">
        <f t="shared" si="1"/>
        <v>0</v>
      </c>
      <c r="G109" s="70"/>
    </row>
    <row r="110" spans="2:7">
      <c r="B110" s="51"/>
      <c r="C110" s="69"/>
      <c r="D110" s="53" t="s">
        <v>49</v>
      </c>
      <c r="E110" s="97" t="s">
        <v>49</v>
      </c>
      <c r="F110" s="101">
        <f t="shared" si="1"/>
        <v>0</v>
      </c>
      <c r="G110" s="70"/>
    </row>
    <row r="111" spans="2:7">
      <c r="B111" s="51"/>
      <c r="C111" s="69"/>
      <c r="D111" s="53" t="s">
        <v>49</v>
      </c>
      <c r="E111" s="97" t="s">
        <v>49</v>
      </c>
      <c r="F111" s="101">
        <f t="shared" si="1"/>
        <v>0</v>
      </c>
      <c r="G111" s="70"/>
    </row>
    <row r="112" spans="2:7">
      <c r="B112" s="51"/>
      <c r="C112" s="69"/>
      <c r="D112" s="53" t="s">
        <v>49</v>
      </c>
      <c r="E112" s="97" t="s">
        <v>49</v>
      </c>
      <c r="F112" s="101">
        <f t="shared" si="1"/>
        <v>0</v>
      </c>
      <c r="G112" s="70"/>
    </row>
    <row r="113" spans="2:7">
      <c r="B113" s="56"/>
      <c r="C113" s="72"/>
      <c r="D113" s="49" t="s">
        <v>49</v>
      </c>
      <c r="E113" s="108" t="s">
        <v>49</v>
      </c>
      <c r="F113" s="109">
        <f t="shared" si="1"/>
        <v>0</v>
      </c>
      <c r="G113" s="59"/>
    </row>
    <row r="114" spans="2:7" ht="13" thickBot="1">
      <c r="B114" s="74" t="s">
        <v>162</v>
      </c>
      <c r="C114" s="75"/>
      <c r="D114" s="76"/>
      <c r="E114" s="110"/>
      <c r="F114" s="111"/>
      <c r="G114" s="64">
        <f>SUM(F104:F113)</f>
        <v>7447730</v>
      </c>
    </row>
    <row r="115" spans="2:7" ht="13" thickBot="1">
      <c r="B115" s="65"/>
      <c r="C115" s="65"/>
      <c r="D115" s="65"/>
      <c r="E115" s="105"/>
      <c r="F115" s="105"/>
      <c r="G115" s="66"/>
    </row>
    <row r="116" spans="2:7">
      <c r="B116" s="44" t="s">
        <v>163</v>
      </c>
      <c r="C116" s="67"/>
      <c r="D116" s="45"/>
      <c r="E116" s="106"/>
      <c r="F116" s="106"/>
      <c r="G116" s="46"/>
    </row>
    <row r="117" spans="2:7">
      <c r="B117" s="47" t="s">
        <v>150</v>
      </c>
      <c r="C117" s="68" t="s">
        <v>151</v>
      </c>
      <c r="D117" s="49" t="s">
        <v>72</v>
      </c>
      <c r="E117" s="107" t="s">
        <v>152</v>
      </c>
      <c r="F117" s="107" t="s">
        <v>74</v>
      </c>
      <c r="G117" s="50" t="s">
        <v>75</v>
      </c>
    </row>
    <row r="118" spans="2:7">
      <c r="B118" s="51" t="s">
        <v>396</v>
      </c>
      <c r="C118" s="69">
        <v>0.2</v>
      </c>
      <c r="D118" s="53" t="s">
        <v>397</v>
      </c>
      <c r="E118" s="101">
        <v>300000</v>
      </c>
      <c r="F118" s="101">
        <f t="shared" ref="F118:F129" si="2">IF(E118&lt;&gt;"",ROUND(C118*E118,0),0)</f>
        <v>60000</v>
      </c>
      <c r="G118" s="70"/>
    </row>
    <row r="119" spans="2:7">
      <c r="B119" s="51" t="s">
        <v>398</v>
      </c>
      <c r="C119" s="69">
        <v>1</v>
      </c>
      <c r="D119" s="53" t="s">
        <v>397</v>
      </c>
      <c r="E119" s="97">
        <v>240000</v>
      </c>
      <c r="F119" s="101">
        <f t="shared" si="2"/>
        <v>240000</v>
      </c>
      <c r="G119" s="70"/>
    </row>
    <row r="120" spans="2:7">
      <c r="B120" s="51" t="s">
        <v>399</v>
      </c>
      <c r="C120" s="69">
        <v>0.2</v>
      </c>
      <c r="D120" s="53" t="s">
        <v>397</v>
      </c>
      <c r="E120" s="97">
        <v>1500000</v>
      </c>
      <c r="F120" s="101">
        <f t="shared" si="2"/>
        <v>300000</v>
      </c>
      <c r="G120" s="70"/>
    </row>
    <row r="121" spans="2:7">
      <c r="B121" s="51" t="s">
        <v>400</v>
      </c>
      <c r="C121" s="69">
        <v>0.2</v>
      </c>
      <c r="D121" s="53" t="s">
        <v>397</v>
      </c>
      <c r="E121" s="97">
        <v>4500000</v>
      </c>
      <c r="F121" s="101">
        <f t="shared" si="2"/>
        <v>900000</v>
      </c>
      <c r="G121" s="70"/>
    </row>
    <row r="122" spans="2:7">
      <c r="B122" s="51"/>
      <c r="C122" s="69"/>
      <c r="D122" s="53" t="s">
        <v>49</v>
      </c>
      <c r="E122" s="97" t="s">
        <v>49</v>
      </c>
      <c r="F122" s="101">
        <f t="shared" si="2"/>
        <v>0</v>
      </c>
      <c r="G122" s="70"/>
    </row>
    <row r="123" spans="2:7">
      <c r="B123" s="51"/>
      <c r="C123" s="69"/>
      <c r="D123" s="53" t="s">
        <v>49</v>
      </c>
      <c r="E123" s="97" t="s">
        <v>49</v>
      </c>
      <c r="F123" s="101">
        <f t="shared" si="2"/>
        <v>0</v>
      </c>
      <c r="G123" s="70"/>
    </row>
    <row r="124" spans="2:7">
      <c r="B124" s="51"/>
      <c r="C124" s="69"/>
      <c r="D124" s="53" t="s">
        <v>49</v>
      </c>
      <c r="E124" s="97" t="s">
        <v>49</v>
      </c>
      <c r="F124" s="101">
        <f t="shared" si="2"/>
        <v>0</v>
      </c>
      <c r="G124" s="70"/>
    </row>
    <row r="125" spans="2:7">
      <c r="B125" s="51"/>
      <c r="C125" s="69"/>
      <c r="D125" s="53" t="s">
        <v>49</v>
      </c>
      <c r="E125" s="97" t="s">
        <v>49</v>
      </c>
      <c r="F125" s="101">
        <f t="shared" si="2"/>
        <v>0</v>
      </c>
      <c r="G125" s="70"/>
    </row>
    <row r="126" spans="2:7">
      <c r="B126" s="51"/>
      <c r="C126" s="69"/>
      <c r="D126" s="53" t="s">
        <v>49</v>
      </c>
      <c r="E126" s="97" t="s">
        <v>49</v>
      </c>
      <c r="F126" s="101">
        <f t="shared" si="2"/>
        <v>0</v>
      </c>
      <c r="G126" s="70"/>
    </row>
    <row r="127" spans="2:7">
      <c r="B127" s="51"/>
      <c r="C127" s="69"/>
      <c r="D127" s="53" t="s">
        <v>49</v>
      </c>
      <c r="E127" s="97" t="s">
        <v>49</v>
      </c>
      <c r="F127" s="101">
        <f t="shared" si="2"/>
        <v>0</v>
      </c>
      <c r="G127" s="70"/>
    </row>
    <row r="128" spans="2:7">
      <c r="B128" s="51"/>
      <c r="C128" s="69"/>
      <c r="D128" s="53" t="s">
        <v>49</v>
      </c>
      <c r="E128" s="97" t="s">
        <v>49</v>
      </c>
      <c r="F128" s="101">
        <f t="shared" si="2"/>
        <v>0</v>
      </c>
      <c r="G128" s="70"/>
    </row>
    <row r="129" spans="2:7">
      <c r="B129" s="56"/>
      <c r="C129" s="72"/>
      <c r="D129" s="49" t="s">
        <v>49</v>
      </c>
      <c r="E129" s="108" t="s">
        <v>49</v>
      </c>
      <c r="F129" s="109">
        <f t="shared" si="2"/>
        <v>0</v>
      </c>
      <c r="G129" s="59"/>
    </row>
    <row r="130" spans="2:7" ht="13" thickBot="1">
      <c r="B130" s="74" t="s">
        <v>162</v>
      </c>
      <c r="C130" s="75"/>
      <c r="D130" s="76"/>
      <c r="E130" s="76"/>
      <c r="F130" s="77"/>
      <c r="G130" s="64">
        <f>SUM(F118:F129)</f>
        <v>1500000</v>
      </c>
    </row>
    <row r="131" spans="2:7" ht="13" thickBot="1">
      <c r="B131" s="65"/>
      <c r="C131" s="80"/>
      <c r="D131" s="65"/>
      <c r="E131" s="65"/>
      <c r="F131" s="65"/>
      <c r="G131" s="81"/>
    </row>
    <row r="132" spans="2:7">
      <c r="B132" s="44" t="s">
        <v>174</v>
      </c>
      <c r="C132" s="67"/>
      <c r="D132" s="45"/>
      <c r="E132" s="45"/>
      <c r="F132" s="45"/>
      <c r="G132" s="46"/>
    </row>
    <row r="133" spans="2:7">
      <c r="B133" s="47" t="s">
        <v>70</v>
      </c>
      <c r="C133" s="68" t="s">
        <v>175</v>
      </c>
      <c r="D133" s="49" t="s">
        <v>176</v>
      </c>
      <c r="E133" s="49" t="s">
        <v>151</v>
      </c>
      <c r="F133" s="49" t="s">
        <v>74</v>
      </c>
      <c r="G133" s="50" t="s">
        <v>75</v>
      </c>
    </row>
    <row r="134" spans="2:7">
      <c r="B134" s="51" t="s">
        <v>355</v>
      </c>
      <c r="C134" s="96">
        <v>909162.61244444444</v>
      </c>
      <c r="D134" s="112"/>
      <c r="E134" s="83">
        <v>15</v>
      </c>
      <c r="F134" s="101">
        <f t="shared" ref="F134:F143" si="3">IF(C134&lt;&gt;"",ROUND((C134+D134)*E134,0),0)</f>
        <v>13637439</v>
      </c>
      <c r="G134" s="70"/>
    </row>
    <row r="135" spans="2:7">
      <c r="B135" s="51" t="s">
        <v>401</v>
      </c>
      <c r="C135" s="96">
        <v>235890.00266666667</v>
      </c>
      <c r="D135" s="113"/>
      <c r="E135" s="83">
        <v>15</v>
      </c>
      <c r="F135" s="101">
        <f t="shared" si="3"/>
        <v>3538350</v>
      </c>
      <c r="G135" s="70"/>
    </row>
    <row r="136" spans="2:7">
      <c r="B136" s="51" t="s">
        <v>402</v>
      </c>
      <c r="C136" s="96">
        <v>176294.51277777777</v>
      </c>
      <c r="D136" s="113"/>
      <c r="E136" s="83">
        <v>15</v>
      </c>
      <c r="F136" s="101">
        <f t="shared" si="3"/>
        <v>2644418</v>
      </c>
      <c r="G136" s="70"/>
    </row>
    <row r="137" spans="2:7">
      <c r="B137" s="51" t="s">
        <v>403</v>
      </c>
      <c r="C137" s="96">
        <v>480716.40622222226</v>
      </c>
      <c r="D137" s="113"/>
      <c r="E137" s="83">
        <v>15</v>
      </c>
      <c r="F137" s="101">
        <f t="shared" si="3"/>
        <v>7210746</v>
      </c>
      <c r="G137" s="70"/>
    </row>
    <row r="138" spans="2:7">
      <c r="B138" s="51" t="s">
        <v>356</v>
      </c>
      <c r="C138" s="96">
        <v>480716.40622222226</v>
      </c>
      <c r="D138" s="113"/>
      <c r="E138" s="83">
        <v>15</v>
      </c>
      <c r="F138" s="101">
        <f t="shared" si="3"/>
        <v>7210746</v>
      </c>
      <c r="G138" s="70"/>
    </row>
    <row r="139" spans="2:7">
      <c r="B139" s="51" t="s">
        <v>179</v>
      </c>
      <c r="C139" s="96">
        <v>469811.57183333335</v>
      </c>
      <c r="D139" s="113"/>
      <c r="E139" s="83">
        <v>15</v>
      </c>
      <c r="F139" s="101">
        <f t="shared" si="3"/>
        <v>7047174</v>
      </c>
      <c r="G139" s="70"/>
    </row>
    <row r="140" spans="2:7">
      <c r="B140" s="51" t="s">
        <v>357</v>
      </c>
      <c r="C140" s="96">
        <v>235890.00266666667</v>
      </c>
      <c r="D140" s="113"/>
      <c r="E140" s="83">
        <v>15</v>
      </c>
      <c r="F140" s="101">
        <f t="shared" si="3"/>
        <v>3538350</v>
      </c>
      <c r="G140" s="70"/>
    </row>
    <row r="141" spans="2:7">
      <c r="B141" s="51" t="s">
        <v>404</v>
      </c>
      <c r="C141" s="96">
        <v>371960.00400000002</v>
      </c>
      <c r="D141" s="113"/>
      <c r="E141" s="83">
        <v>15</v>
      </c>
      <c r="F141" s="101">
        <f t="shared" si="3"/>
        <v>5579400</v>
      </c>
      <c r="G141" s="70"/>
    </row>
    <row r="142" spans="2:7">
      <c r="B142" s="114" t="s">
        <v>405</v>
      </c>
      <c r="C142" s="96">
        <v>371960.00400000002</v>
      </c>
      <c r="D142" s="113"/>
      <c r="E142" s="83">
        <v>15</v>
      </c>
      <c r="F142" s="101">
        <f t="shared" si="3"/>
        <v>5579400</v>
      </c>
      <c r="G142" s="70"/>
    </row>
    <row r="143" spans="2:7">
      <c r="B143" s="56"/>
      <c r="C143" s="115" t="s">
        <v>49</v>
      </c>
      <c r="D143" s="116"/>
      <c r="E143" s="88"/>
      <c r="F143" s="109">
        <f t="shared" si="3"/>
        <v>0</v>
      </c>
      <c r="G143" s="59"/>
    </row>
    <row r="144" spans="2:7" ht="13" thickBot="1">
      <c r="B144" s="74" t="s">
        <v>185</v>
      </c>
      <c r="C144" s="76"/>
      <c r="D144" s="76"/>
      <c r="E144" s="76"/>
      <c r="F144" s="77"/>
      <c r="G144" s="64">
        <f>SUM(F134:F143)</f>
        <v>55986023</v>
      </c>
    </row>
    <row r="145" spans="2:7" ht="13" thickBot="1">
      <c r="B145" s="65"/>
      <c r="C145" s="80"/>
      <c r="D145" s="65"/>
      <c r="E145" s="65"/>
      <c r="F145" s="65"/>
      <c r="G145" s="81"/>
    </row>
    <row r="146" spans="2:7" ht="13" thickBot="1">
      <c r="B146" s="65"/>
      <c r="C146" s="80"/>
      <c r="D146" s="89" t="s">
        <v>186</v>
      </c>
      <c r="E146" s="40"/>
      <c r="F146" s="41"/>
      <c r="G146" s="90">
        <f>G100+G114+G130+G144</f>
        <v>66260380</v>
      </c>
    </row>
  </sheetData>
  <mergeCells count="1">
    <mergeCell ref="B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C7989-34B2-294E-B7B7-E2FF2EDD015B}">
  <dimension ref="A2:F6"/>
  <sheetViews>
    <sheetView showGridLines="0" workbookViewId="0">
      <selection activeCell="CH146" sqref="CH146"/>
    </sheetView>
  </sheetViews>
  <sheetFormatPr baseColWidth="10" defaultColWidth="11.453125" defaultRowHeight="12.5"/>
  <cols>
    <col min="1" max="1" width="12.453125" bestFit="1" customWidth="1"/>
    <col min="2" max="6" width="13.6328125" bestFit="1" customWidth="1"/>
  </cols>
  <sheetData>
    <row r="2" spans="1:6" ht="13">
      <c r="A2" s="142"/>
      <c r="B2" s="144" t="s">
        <v>406</v>
      </c>
      <c r="C2" s="144" t="s">
        <v>407</v>
      </c>
      <c r="D2" s="144" t="s">
        <v>408</v>
      </c>
      <c r="E2" s="144" t="s">
        <v>16</v>
      </c>
      <c r="F2" s="144" t="s">
        <v>409</v>
      </c>
    </row>
    <row r="3" spans="1:6" ht="13">
      <c r="A3" s="144" t="s">
        <v>410</v>
      </c>
      <c r="B3" s="145">
        <f>+O_CIVIL_MALLA_ESLABON!G68+O_CIVIL_CONCRETOS!G68+O_CIVIL_EXCAVACIONES!G68</f>
        <v>115494089</v>
      </c>
      <c r="C3" s="145">
        <f>+O_CIVIL_MALLA_ESLABON!N68+O_CIVIL_CONCRETOS!N68+O_CIVIL_EXCAVACIONES!N68</f>
        <v>181684240</v>
      </c>
      <c r="D3" s="145">
        <f>+O_CIVIL_MALLA_ESLABON!U68+O_CIVIL_CONCRETOS!U68+O_CIVIL_EXCAVACIONES!U68</f>
        <v>267066791</v>
      </c>
      <c r="E3" s="145">
        <f>+D3</f>
        <v>267066791</v>
      </c>
      <c r="F3" s="145">
        <f>+E3</f>
        <v>267066791</v>
      </c>
    </row>
    <row r="4" spans="1:6" ht="13">
      <c r="A4" s="144" t="s">
        <v>2</v>
      </c>
      <c r="B4" s="143">
        <f>+B$3*A</f>
        <v>11549408.9</v>
      </c>
      <c r="C4" s="143">
        <f>+C$3*A</f>
        <v>18168424</v>
      </c>
      <c r="D4" s="143">
        <f>+D$3*A</f>
        <v>26706679.100000001</v>
      </c>
      <c r="E4" s="143">
        <f>+E$3*A</f>
        <v>26706679.100000001</v>
      </c>
      <c r="F4" s="143">
        <f>+F$3*A</f>
        <v>26706679.100000001</v>
      </c>
    </row>
    <row r="5" spans="1:6" ht="13">
      <c r="A5" s="144" t="s">
        <v>4</v>
      </c>
      <c r="B5" s="143">
        <f>+B$3*I</f>
        <v>5774704.4500000002</v>
      </c>
      <c r="C5" s="143">
        <f>+C$3*I</f>
        <v>9084212</v>
      </c>
      <c r="D5" s="143">
        <f>+D$3*I</f>
        <v>13353339.550000001</v>
      </c>
      <c r="E5" s="143">
        <f>+E$3*I</f>
        <v>13353339.550000001</v>
      </c>
      <c r="F5" s="143">
        <f>+F$3*I</f>
        <v>13353339.550000001</v>
      </c>
    </row>
    <row r="6" spans="1:6" ht="13">
      <c r="A6" s="144" t="s">
        <v>6</v>
      </c>
      <c r="B6" s="143">
        <f>+B$3*U</f>
        <v>5774704.4500000002</v>
      </c>
      <c r="C6" s="143">
        <f>+C$3*U</f>
        <v>9084212</v>
      </c>
      <c r="D6" s="143">
        <f>+D$3*U</f>
        <v>13353339.550000001</v>
      </c>
      <c r="E6" s="143">
        <f>+E$3*U</f>
        <v>13353339.550000001</v>
      </c>
      <c r="F6" s="143">
        <f>+F$3*U</f>
        <v>13353339.550000001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0629-95FF-5B47-95A6-E0CE5AB185B1}">
  <dimension ref="B1:U73"/>
  <sheetViews>
    <sheetView showGridLines="0" workbookViewId="0">
      <selection activeCell="W87" sqref="W87"/>
    </sheetView>
  </sheetViews>
  <sheetFormatPr baseColWidth="10" defaultColWidth="11.453125" defaultRowHeight="12.5"/>
  <cols>
    <col min="2" max="2" width="41.453125" bestFit="1" customWidth="1"/>
    <col min="7" max="7" width="12.81640625" bestFit="1" customWidth="1"/>
    <col min="9" max="9" width="41.453125" bestFit="1" customWidth="1"/>
    <col min="14" max="14" width="12.81640625" bestFit="1" customWidth="1"/>
    <col min="16" max="16" width="41.453125" bestFit="1" customWidth="1"/>
    <col min="21" max="21" width="13.6328125" bestFit="1" customWidth="1"/>
  </cols>
  <sheetData>
    <row r="1" spans="2:21">
      <c r="F1" t="str">
        <f>+ADMINISTRACIÓN!F1</f>
        <v>&lt;1MMPCD</v>
      </c>
      <c r="M1" s="2" t="s">
        <v>13</v>
      </c>
      <c r="T1" s="2" t="s">
        <v>411</v>
      </c>
    </row>
    <row r="2" spans="2:21" ht="16" thickBot="1">
      <c r="B2" s="244" t="s">
        <v>65</v>
      </c>
      <c r="C2" s="244"/>
      <c r="D2" s="244"/>
      <c r="E2" s="244"/>
      <c r="F2" s="244"/>
      <c r="G2" s="38"/>
      <c r="I2" s="244" t="s">
        <v>65</v>
      </c>
      <c r="J2" s="244"/>
      <c r="K2" s="244"/>
      <c r="L2" s="244"/>
      <c r="M2" s="244"/>
      <c r="N2" s="38"/>
      <c r="P2" s="244" t="s">
        <v>65</v>
      </c>
      <c r="Q2" s="244"/>
      <c r="R2" s="244"/>
      <c r="S2" s="244"/>
      <c r="T2" s="244"/>
      <c r="U2" s="38"/>
    </row>
    <row r="3" spans="2:21" ht="13" thickBot="1">
      <c r="B3" s="39" t="s">
        <v>66</v>
      </c>
      <c r="C3" s="40" t="s">
        <v>412</v>
      </c>
      <c r="D3" s="40"/>
      <c r="E3" s="41"/>
      <c r="F3" s="40" t="s">
        <v>68</v>
      </c>
      <c r="G3" s="42" t="s">
        <v>173</v>
      </c>
      <c r="I3" s="39" t="s">
        <v>66</v>
      </c>
      <c r="J3" s="40" t="s">
        <v>413</v>
      </c>
      <c r="K3" s="40"/>
      <c r="L3" s="41"/>
      <c r="M3" s="40" t="s">
        <v>68</v>
      </c>
      <c r="N3" s="42" t="s">
        <v>173</v>
      </c>
      <c r="P3" s="39" t="s">
        <v>66</v>
      </c>
      <c r="Q3" s="40" t="s">
        <v>414</v>
      </c>
      <c r="R3" s="40"/>
      <c r="S3" s="41"/>
      <c r="T3" s="40" t="s">
        <v>68</v>
      </c>
      <c r="U3" s="42" t="s">
        <v>173</v>
      </c>
    </row>
    <row r="4" spans="2:21" ht="13" thickBot="1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</row>
    <row r="5" spans="2:21">
      <c r="B5" s="92" t="s">
        <v>69</v>
      </c>
      <c r="C5" s="93"/>
      <c r="D5" s="93"/>
      <c r="E5" s="93"/>
      <c r="F5" s="93"/>
      <c r="G5" s="94"/>
      <c r="I5" s="44" t="s">
        <v>69</v>
      </c>
      <c r="J5" s="45"/>
      <c r="K5" s="45"/>
      <c r="L5" s="45"/>
      <c r="M5" s="45"/>
      <c r="N5" s="46"/>
      <c r="P5" s="44" t="s">
        <v>69</v>
      </c>
      <c r="Q5" s="45"/>
      <c r="R5" s="45"/>
      <c r="S5" s="45"/>
      <c r="T5" s="45"/>
      <c r="U5" s="46"/>
    </row>
    <row r="6" spans="2:21">
      <c r="B6" s="47" t="s">
        <v>70</v>
      </c>
      <c r="C6" s="48" t="s">
        <v>71</v>
      </c>
      <c r="D6" s="49" t="s">
        <v>72</v>
      </c>
      <c r="E6" s="49" t="s">
        <v>73</v>
      </c>
      <c r="F6" s="49" t="s">
        <v>74</v>
      </c>
      <c r="G6" s="50" t="s">
        <v>75</v>
      </c>
      <c r="I6" s="47" t="s">
        <v>70</v>
      </c>
      <c r="J6" s="48" t="s">
        <v>71</v>
      </c>
      <c r="K6" s="49" t="s">
        <v>72</v>
      </c>
      <c r="L6" s="49" t="s">
        <v>73</v>
      </c>
      <c r="M6" s="49" t="s">
        <v>74</v>
      </c>
      <c r="N6" s="50" t="s">
        <v>75</v>
      </c>
      <c r="P6" s="47" t="s">
        <v>70</v>
      </c>
      <c r="Q6" s="48" t="s">
        <v>71</v>
      </c>
      <c r="R6" s="49" t="s">
        <v>72</v>
      </c>
      <c r="S6" s="49" t="s">
        <v>73</v>
      </c>
      <c r="T6" s="49" t="s">
        <v>74</v>
      </c>
      <c r="U6" s="50" t="s">
        <v>75</v>
      </c>
    </row>
    <row r="7" spans="2:21">
      <c r="B7" s="51" t="s">
        <v>415</v>
      </c>
      <c r="C7" s="52">
        <v>40</v>
      </c>
      <c r="D7" s="53" t="s">
        <v>416</v>
      </c>
      <c r="E7" s="117">
        <v>104733.90181812574</v>
      </c>
      <c r="F7" s="118">
        <f t="shared" ref="F7:F21" si="0">IF(E7&lt;&gt;"",ROUND(C7*E7,0),0)</f>
        <v>4189356</v>
      </c>
      <c r="G7" s="55"/>
      <c r="I7" s="51" t="s">
        <v>415</v>
      </c>
      <c r="J7" s="52">
        <v>80</v>
      </c>
      <c r="K7" s="53" t="s">
        <v>416</v>
      </c>
      <c r="L7" s="117">
        <v>104733.90181812574</v>
      </c>
      <c r="M7" s="118">
        <f t="shared" ref="M7:M21" si="1">IF(L7&lt;&gt;"",ROUND(J7*L7,0),0)</f>
        <v>8378712</v>
      </c>
      <c r="N7" s="55"/>
      <c r="P7" s="51" t="s">
        <v>415</v>
      </c>
      <c r="Q7" s="52">
        <v>160</v>
      </c>
      <c r="R7" s="53" t="s">
        <v>416</v>
      </c>
      <c r="S7" s="131">
        <v>104733.90181812574</v>
      </c>
      <c r="T7" s="118">
        <f t="shared" ref="T7:T21" si="2">IF(S7&lt;&gt;"",ROUND(Q7*S7,0),0)</f>
        <v>16757424</v>
      </c>
      <c r="U7" s="55"/>
    </row>
    <row r="8" spans="2:21">
      <c r="B8" s="51" t="s">
        <v>417</v>
      </c>
      <c r="C8" s="52">
        <v>20</v>
      </c>
      <c r="D8" s="53" t="s">
        <v>52</v>
      </c>
      <c r="E8" s="54">
        <v>212740.73806806793</v>
      </c>
      <c r="F8" s="118">
        <f t="shared" si="0"/>
        <v>4254815</v>
      </c>
      <c r="G8" s="55"/>
      <c r="I8" s="51" t="s">
        <v>417</v>
      </c>
      <c r="J8" s="52">
        <v>40</v>
      </c>
      <c r="K8" s="53" t="s">
        <v>52</v>
      </c>
      <c r="L8" s="54">
        <v>212740.73806806793</v>
      </c>
      <c r="M8" s="118">
        <f t="shared" si="1"/>
        <v>8509630</v>
      </c>
      <c r="N8" s="55"/>
      <c r="P8" s="51" t="s">
        <v>417</v>
      </c>
      <c r="Q8" s="52">
        <v>80</v>
      </c>
      <c r="R8" s="53" t="s">
        <v>52</v>
      </c>
      <c r="S8" s="118">
        <v>212740.73806806793</v>
      </c>
      <c r="T8" s="118">
        <f t="shared" si="2"/>
        <v>17019259</v>
      </c>
      <c r="U8" s="55"/>
    </row>
    <row r="9" spans="2:21">
      <c r="B9" s="51" t="s">
        <v>418</v>
      </c>
      <c r="C9" s="52">
        <v>45.599999999999994</v>
      </c>
      <c r="D9" s="53" t="s">
        <v>416</v>
      </c>
      <c r="E9" s="54">
        <v>1963.7606590898577</v>
      </c>
      <c r="F9" s="118">
        <f t="shared" si="0"/>
        <v>89547</v>
      </c>
      <c r="G9" s="55"/>
      <c r="I9" s="51" t="s">
        <v>418</v>
      </c>
      <c r="J9" s="52">
        <v>304</v>
      </c>
      <c r="K9" s="53" t="s">
        <v>416</v>
      </c>
      <c r="L9" s="54">
        <v>1963.7606590898577</v>
      </c>
      <c r="M9" s="118">
        <f t="shared" si="1"/>
        <v>596983</v>
      </c>
      <c r="N9" s="55"/>
      <c r="P9" s="51" t="s">
        <v>418</v>
      </c>
      <c r="Q9" s="52">
        <v>608</v>
      </c>
      <c r="R9" s="53" t="s">
        <v>416</v>
      </c>
      <c r="S9" s="118">
        <v>1963.7606590898577</v>
      </c>
      <c r="T9" s="118">
        <f t="shared" si="2"/>
        <v>1193966</v>
      </c>
      <c r="U9" s="55"/>
    </row>
    <row r="10" spans="2:21">
      <c r="B10" s="51" t="s">
        <v>419</v>
      </c>
      <c r="C10" s="102">
        <v>40</v>
      </c>
      <c r="D10" s="53" t="s">
        <v>416</v>
      </c>
      <c r="E10" s="71">
        <v>572763.52556787513</v>
      </c>
      <c r="F10" s="119">
        <f t="shared" si="0"/>
        <v>22910541</v>
      </c>
      <c r="G10" s="70"/>
      <c r="I10" s="51" t="s">
        <v>419</v>
      </c>
      <c r="J10" s="102">
        <v>80</v>
      </c>
      <c r="K10" s="53" t="s">
        <v>416</v>
      </c>
      <c r="L10" s="71">
        <v>572763.52556787513</v>
      </c>
      <c r="M10" s="119">
        <f t="shared" si="1"/>
        <v>45821082</v>
      </c>
      <c r="N10" s="70"/>
      <c r="P10" s="51" t="s">
        <v>419</v>
      </c>
      <c r="Q10" s="102">
        <v>160</v>
      </c>
      <c r="R10" s="53" t="s">
        <v>416</v>
      </c>
      <c r="S10" s="119">
        <v>572763.52556787513</v>
      </c>
      <c r="T10" s="119">
        <f t="shared" si="2"/>
        <v>91642164</v>
      </c>
      <c r="U10" s="70"/>
    </row>
    <row r="11" spans="2:21">
      <c r="B11" s="51"/>
      <c r="C11" s="102"/>
      <c r="D11" s="53" t="s">
        <v>49</v>
      </c>
      <c r="E11" s="71" t="s">
        <v>49</v>
      </c>
      <c r="F11" s="119">
        <f t="shared" si="0"/>
        <v>0</v>
      </c>
      <c r="G11" s="70"/>
      <c r="I11" s="51"/>
      <c r="J11" s="102"/>
      <c r="K11" s="53" t="s">
        <v>49</v>
      </c>
      <c r="L11" s="71" t="s">
        <v>49</v>
      </c>
      <c r="M11" s="119">
        <f t="shared" si="1"/>
        <v>0</v>
      </c>
      <c r="N11" s="70"/>
      <c r="P11" s="51"/>
      <c r="Q11" s="102"/>
      <c r="R11" s="53" t="s">
        <v>49</v>
      </c>
      <c r="S11" s="119" t="s">
        <v>49</v>
      </c>
      <c r="T11" s="119">
        <f t="shared" si="2"/>
        <v>0</v>
      </c>
      <c r="U11" s="70"/>
    </row>
    <row r="12" spans="2:21">
      <c r="B12" s="51"/>
      <c r="C12" s="102"/>
      <c r="D12" s="53" t="s">
        <v>49</v>
      </c>
      <c r="E12" s="71" t="s">
        <v>49</v>
      </c>
      <c r="F12" s="119">
        <f t="shared" si="0"/>
        <v>0</v>
      </c>
      <c r="G12" s="70"/>
      <c r="I12" s="51"/>
      <c r="J12" s="102"/>
      <c r="K12" s="53" t="s">
        <v>49</v>
      </c>
      <c r="L12" s="71" t="s">
        <v>49</v>
      </c>
      <c r="M12" s="119">
        <f t="shared" si="1"/>
        <v>0</v>
      </c>
      <c r="N12" s="70"/>
      <c r="P12" s="51"/>
      <c r="Q12" s="102"/>
      <c r="R12" s="53" t="s">
        <v>49</v>
      </c>
      <c r="S12" s="119" t="s">
        <v>49</v>
      </c>
      <c r="T12" s="119">
        <f t="shared" si="2"/>
        <v>0</v>
      </c>
      <c r="U12" s="70"/>
    </row>
    <row r="13" spans="2:21">
      <c r="B13" s="51"/>
      <c r="C13" s="102"/>
      <c r="D13" s="53" t="s">
        <v>49</v>
      </c>
      <c r="E13" s="71" t="s">
        <v>49</v>
      </c>
      <c r="F13" s="119">
        <f t="shared" si="0"/>
        <v>0</v>
      </c>
      <c r="G13" s="70"/>
      <c r="I13" s="51"/>
      <c r="J13" s="102"/>
      <c r="K13" s="53" t="s">
        <v>49</v>
      </c>
      <c r="L13" s="71" t="s">
        <v>49</v>
      </c>
      <c r="M13" s="119">
        <f t="shared" si="1"/>
        <v>0</v>
      </c>
      <c r="N13" s="70"/>
      <c r="P13" s="51"/>
      <c r="Q13" s="102"/>
      <c r="R13" s="53" t="s">
        <v>49</v>
      </c>
      <c r="S13" s="119" t="s">
        <v>49</v>
      </c>
      <c r="T13" s="119">
        <f t="shared" si="2"/>
        <v>0</v>
      </c>
      <c r="U13" s="70"/>
    </row>
    <row r="14" spans="2:21">
      <c r="B14" s="51"/>
      <c r="C14" s="102"/>
      <c r="D14" s="53" t="s">
        <v>49</v>
      </c>
      <c r="E14" s="71" t="s">
        <v>49</v>
      </c>
      <c r="F14" s="119">
        <f t="shared" si="0"/>
        <v>0</v>
      </c>
      <c r="G14" s="70"/>
      <c r="I14" s="51"/>
      <c r="J14" s="102"/>
      <c r="K14" s="53" t="s">
        <v>49</v>
      </c>
      <c r="L14" s="71" t="s">
        <v>49</v>
      </c>
      <c r="M14" s="119">
        <f t="shared" si="1"/>
        <v>0</v>
      </c>
      <c r="N14" s="70"/>
      <c r="P14" s="51"/>
      <c r="Q14" s="102"/>
      <c r="R14" s="53" t="s">
        <v>49</v>
      </c>
      <c r="S14" s="119" t="s">
        <v>49</v>
      </c>
      <c r="T14" s="119">
        <f t="shared" si="2"/>
        <v>0</v>
      </c>
      <c r="U14" s="70"/>
    </row>
    <row r="15" spans="2:21">
      <c r="B15" s="51"/>
      <c r="C15" s="102"/>
      <c r="D15" s="53" t="s">
        <v>49</v>
      </c>
      <c r="E15" s="71" t="s">
        <v>49</v>
      </c>
      <c r="F15" s="119">
        <f t="shared" si="0"/>
        <v>0</v>
      </c>
      <c r="G15" s="70"/>
      <c r="I15" s="51"/>
      <c r="J15" s="102"/>
      <c r="K15" s="53" t="s">
        <v>49</v>
      </c>
      <c r="L15" s="71" t="s">
        <v>49</v>
      </c>
      <c r="M15" s="119">
        <f t="shared" si="1"/>
        <v>0</v>
      </c>
      <c r="N15" s="70"/>
      <c r="P15" s="51"/>
      <c r="Q15" s="102"/>
      <c r="R15" s="53" t="s">
        <v>49</v>
      </c>
      <c r="S15" s="119" t="s">
        <v>49</v>
      </c>
      <c r="T15" s="119">
        <f t="shared" si="2"/>
        <v>0</v>
      </c>
      <c r="U15" s="70"/>
    </row>
    <row r="16" spans="2:21">
      <c r="B16" s="51"/>
      <c r="C16" s="102"/>
      <c r="D16" s="53" t="s">
        <v>49</v>
      </c>
      <c r="E16" s="71" t="s">
        <v>49</v>
      </c>
      <c r="F16" s="119">
        <f t="shared" si="0"/>
        <v>0</v>
      </c>
      <c r="G16" s="70"/>
      <c r="I16" s="51"/>
      <c r="J16" s="102"/>
      <c r="K16" s="53" t="s">
        <v>49</v>
      </c>
      <c r="L16" s="71" t="s">
        <v>49</v>
      </c>
      <c r="M16" s="119">
        <f t="shared" si="1"/>
        <v>0</v>
      </c>
      <c r="N16" s="70"/>
      <c r="P16" s="51"/>
      <c r="Q16" s="102"/>
      <c r="R16" s="53" t="s">
        <v>49</v>
      </c>
      <c r="S16" s="119" t="s">
        <v>49</v>
      </c>
      <c r="T16" s="119">
        <f t="shared" si="2"/>
        <v>0</v>
      </c>
      <c r="U16" s="70"/>
    </row>
    <row r="17" spans="2:21">
      <c r="B17" s="51"/>
      <c r="C17" s="52"/>
      <c r="D17" s="53" t="s">
        <v>49</v>
      </c>
      <c r="E17" s="54" t="s">
        <v>49</v>
      </c>
      <c r="F17" s="118">
        <f t="shared" si="0"/>
        <v>0</v>
      </c>
      <c r="G17" s="55"/>
      <c r="I17" s="51"/>
      <c r="J17" s="52"/>
      <c r="K17" s="53" t="s">
        <v>49</v>
      </c>
      <c r="L17" s="54" t="s">
        <v>49</v>
      </c>
      <c r="M17" s="118">
        <f t="shared" si="1"/>
        <v>0</v>
      </c>
      <c r="N17" s="55"/>
      <c r="P17" s="51"/>
      <c r="Q17" s="52"/>
      <c r="R17" s="53" t="s">
        <v>49</v>
      </c>
      <c r="S17" s="118" t="s">
        <v>49</v>
      </c>
      <c r="T17" s="118">
        <f t="shared" si="2"/>
        <v>0</v>
      </c>
      <c r="U17" s="55"/>
    </row>
    <row r="18" spans="2:21">
      <c r="B18" s="51"/>
      <c r="C18" s="52"/>
      <c r="D18" s="53" t="s">
        <v>49</v>
      </c>
      <c r="E18" s="54" t="s">
        <v>49</v>
      </c>
      <c r="F18" s="118">
        <f t="shared" si="0"/>
        <v>0</v>
      </c>
      <c r="G18" s="55"/>
      <c r="I18" s="51"/>
      <c r="J18" s="52"/>
      <c r="K18" s="53" t="s">
        <v>49</v>
      </c>
      <c r="L18" s="54" t="s">
        <v>49</v>
      </c>
      <c r="M18" s="118">
        <f t="shared" si="1"/>
        <v>0</v>
      </c>
      <c r="N18" s="55"/>
      <c r="P18" s="51"/>
      <c r="Q18" s="52"/>
      <c r="R18" s="53" t="s">
        <v>49</v>
      </c>
      <c r="S18" s="118" t="s">
        <v>49</v>
      </c>
      <c r="T18" s="118">
        <f t="shared" si="2"/>
        <v>0</v>
      </c>
      <c r="U18" s="55"/>
    </row>
    <row r="19" spans="2:21">
      <c r="B19" s="51"/>
      <c r="C19" s="52"/>
      <c r="D19" s="53" t="s">
        <v>49</v>
      </c>
      <c r="E19" s="54" t="s">
        <v>49</v>
      </c>
      <c r="F19" s="118">
        <f t="shared" si="0"/>
        <v>0</v>
      </c>
      <c r="G19" s="55"/>
      <c r="I19" s="51"/>
      <c r="J19" s="52"/>
      <c r="K19" s="53" t="s">
        <v>49</v>
      </c>
      <c r="L19" s="54" t="s">
        <v>49</v>
      </c>
      <c r="M19" s="118">
        <f t="shared" si="1"/>
        <v>0</v>
      </c>
      <c r="N19" s="55"/>
      <c r="P19" s="51"/>
      <c r="Q19" s="52"/>
      <c r="R19" s="53" t="s">
        <v>49</v>
      </c>
      <c r="S19" s="118" t="s">
        <v>49</v>
      </c>
      <c r="T19" s="118">
        <f t="shared" si="2"/>
        <v>0</v>
      </c>
      <c r="U19" s="55"/>
    </row>
    <row r="20" spans="2:21">
      <c r="B20" s="51"/>
      <c r="C20" s="52"/>
      <c r="D20" s="53" t="s">
        <v>49</v>
      </c>
      <c r="E20" s="54" t="s">
        <v>49</v>
      </c>
      <c r="F20" s="118">
        <f t="shared" si="0"/>
        <v>0</v>
      </c>
      <c r="G20" s="55"/>
      <c r="I20" s="51"/>
      <c r="J20" s="52"/>
      <c r="K20" s="53" t="s">
        <v>49</v>
      </c>
      <c r="L20" s="54" t="s">
        <v>49</v>
      </c>
      <c r="M20" s="118">
        <f t="shared" si="1"/>
        <v>0</v>
      </c>
      <c r="N20" s="55"/>
      <c r="P20" s="51"/>
      <c r="Q20" s="52"/>
      <c r="R20" s="53" t="s">
        <v>49</v>
      </c>
      <c r="S20" s="118" t="s">
        <v>49</v>
      </c>
      <c r="T20" s="118">
        <f t="shared" si="2"/>
        <v>0</v>
      </c>
      <c r="U20" s="55"/>
    </row>
    <row r="21" spans="2:21">
      <c r="B21" s="56"/>
      <c r="C21" s="57"/>
      <c r="D21" s="49" t="s">
        <v>49</v>
      </c>
      <c r="E21" s="58" t="s">
        <v>49</v>
      </c>
      <c r="F21" s="120">
        <f t="shared" si="0"/>
        <v>0</v>
      </c>
      <c r="G21" s="59"/>
      <c r="I21" s="56"/>
      <c r="J21" s="57"/>
      <c r="K21" s="49" t="s">
        <v>49</v>
      </c>
      <c r="L21" s="58" t="s">
        <v>49</v>
      </c>
      <c r="M21" s="120">
        <f t="shared" si="1"/>
        <v>0</v>
      </c>
      <c r="N21" s="59"/>
      <c r="P21" s="56"/>
      <c r="Q21" s="57"/>
      <c r="R21" s="49" t="s">
        <v>49</v>
      </c>
      <c r="S21" s="120" t="s">
        <v>49</v>
      </c>
      <c r="T21" s="120">
        <f t="shared" si="2"/>
        <v>0</v>
      </c>
      <c r="U21" s="59"/>
    </row>
    <row r="22" spans="2:21" ht="13" thickBot="1">
      <c r="B22" s="74" t="s">
        <v>148</v>
      </c>
      <c r="C22" s="75"/>
      <c r="D22" s="76"/>
      <c r="E22" s="121"/>
      <c r="F22" s="77"/>
      <c r="G22" s="64">
        <f>SUM(F7:F21)</f>
        <v>31444259</v>
      </c>
      <c r="I22" s="74" t="s">
        <v>148</v>
      </c>
      <c r="J22" s="75"/>
      <c r="K22" s="76"/>
      <c r="L22" s="121"/>
      <c r="M22" s="77"/>
      <c r="N22" s="64">
        <f>SUM(M7:M21)</f>
        <v>63306407</v>
      </c>
      <c r="P22" s="74" t="s">
        <v>148</v>
      </c>
      <c r="Q22" s="75"/>
      <c r="R22" s="76"/>
      <c r="S22" s="76"/>
      <c r="T22" s="77"/>
      <c r="U22" s="64">
        <f>SUM(T7:T21)</f>
        <v>126612813</v>
      </c>
    </row>
    <row r="23" spans="2:21" ht="13" thickBot="1">
      <c r="B23" s="65"/>
      <c r="C23" s="65"/>
      <c r="D23" s="65"/>
      <c r="E23" s="122"/>
      <c r="F23" s="65"/>
      <c r="G23" s="66"/>
      <c r="I23" s="65"/>
      <c r="J23" s="65"/>
      <c r="K23" s="65"/>
      <c r="L23" s="122"/>
      <c r="M23" s="65"/>
      <c r="N23" s="66"/>
      <c r="P23" s="65"/>
      <c r="Q23" s="65"/>
      <c r="R23" s="65"/>
      <c r="S23" s="65"/>
      <c r="T23" s="65"/>
      <c r="U23" s="66"/>
    </row>
    <row r="24" spans="2:21">
      <c r="B24" s="92" t="s">
        <v>149</v>
      </c>
      <c r="C24" s="95"/>
      <c r="D24" s="93"/>
      <c r="E24" s="130"/>
      <c r="F24" s="93"/>
      <c r="G24" s="94"/>
      <c r="I24" s="44" t="s">
        <v>149</v>
      </c>
      <c r="J24" s="67"/>
      <c r="K24" s="45"/>
      <c r="L24" s="123"/>
      <c r="M24" s="45"/>
      <c r="N24" s="46"/>
      <c r="P24" s="44" t="s">
        <v>149</v>
      </c>
      <c r="Q24" s="67"/>
      <c r="R24" s="45"/>
      <c r="S24" s="45"/>
      <c r="T24" s="45"/>
      <c r="U24" s="46"/>
    </row>
    <row r="25" spans="2:21">
      <c r="B25" s="47" t="s">
        <v>150</v>
      </c>
      <c r="C25" s="68" t="s">
        <v>151</v>
      </c>
      <c r="D25" s="49" t="s">
        <v>72</v>
      </c>
      <c r="E25" s="124" t="s">
        <v>152</v>
      </c>
      <c r="F25" s="49" t="s">
        <v>74</v>
      </c>
      <c r="G25" s="50" t="s">
        <v>75</v>
      </c>
      <c r="I25" s="47" t="s">
        <v>150</v>
      </c>
      <c r="J25" s="68" t="s">
        <v>151</v>
      </c>
      <c r="K25" s="49" t="s">
        <v>72</v>
      </c>
      <c r="L25" s="124" t="s">
        <v>152</v>
      </c>
      <c r="M25" s="49" t="s">
        <v>74</v>
      </c>
      <c r="N25" s="50" t="s">
        <v>75</v>
      </c>
      <c r="P25" s="47" t="s">
        <v>150</v>
      </c>
      <c r="Q25" s="68" t="s">
        <v>151</v>
      </c>
      <c r="R25" s="49" t="s">
        <v>72</v>
      </c>
      <c r="S25" s="49" t="s">
        <v>152</v>
      </c>
      <c r="T25" s="49" t="s">
        <v>74</v>
      </c>
      <c r="U25" s="50" t="s">
        <v>75</v>
      </c>
    </row>
    <row r="26" spans="2:21">
      <c r="B26" s="51" t="s">
        <v>153</v>
      </c>
      <c r="C26" s="69">
        <v>4</v>
      </c>
      <c r="D26" s="53" t="s">
        <v>154</v>
      </c>
      <c r="E26" s="54">
        <v>418747.80586293689</v>
      </c>
      <c r="F26" s="118">
        <f t="shared" ref="F26:F35" si="3">IF(E26&lt;&gt;"",ROUND(C26*E26,0),0)</f>
        <v>1674991</v>
      </c>
      <c r="G26" s="70"/>
      <c r="I26" s="51" t="s">
        <v>153</v>
      </c>
      <c r="J26" s="69">
        <v>4</v>
      </c>
      <c r="K26" s="53" t="s">
        <v>154</v>
      </c>
      <c r="L26" s="54">
        <v>418747.80586293689</v>
      </c>
      <c r="M26" s="118">
        <f t="shared" ref="M26:M35" si="4">IF(L26&lt;&gt;"",ROUND(J26*L26,0),0)</f>
        <v>1674991</v>
      </c>
      <c r="N26" s="70"/>
      <c r="P26" s="51" t="s">
        <v>153</v>
      </c>
      <c r="Q26" s="69">
        <v>12</v>
      </c>
      <c r="R26" s="53" t="s">
        <v>154</v>
      </c>
      <c r="S26" s="118">
        <v>418747.80586293689</v>
      </c>
      <c r="T26" s="118">
        <f t="shared" ref="T26:T35" si="5">IF(S26&lt;&gt;"",ROUND(Q26*S26,0),0)</f>
        <v>5024974</v>
      </c>
      <c r="U26" s="70"/>
    </row>
    <row r="27" spans="2:21">
      <c r="B27" s="51" t="s">
        <v>155</v>
      </c>
      <c r="C27" s="69">
        <v>10</v>
      </c>
      <c r="D27" s="53" t="s">
        <v>154</v>
      </c>
      <c r="E27" s="71">
        <v>29910.55756163835</v>
      </c>
      <c r="F27" s="118">
        <f t="shared" si="3"/>
        <v>299106</v>
      </c>
      <c r="G27" s="70"/>
      <c r="I27" s="51" t="s">
        <v>155</v>
      </c>
      <c r="J27" s="69">
        <v>10</v>
      </c>
      <c r="K27" s="53" t="s">
        <v>154</v>
      </c>
      <c r="L27" s="71">
        <v>29910.55756163835</v>
      </c>
      <c r="M27" s="118">
        <f t="shared" si="4"/>
        <v>299106</v>
      </c>
      <c r="N27" s="70"/>
      <c r="P27" s="51" t="s">
        <v>155</v>
      </c>
      <c r="Q27" s="69">
        <v>12</v>
      </c>
      <c r="R27" s="53" t="s">
        <v>154</v>
      </c>
      <c r="S27" s="119">
        <v>29910.55756163835</v>
      </c>
      <c r="T27" s="118">
        <f t="shared" si="5"/>
        <v>358927</v>
      </c>
      <c r="U27" s="70"/>
    </row>
    <row r="28" spans="2:21">
      <c r="B28" s="51" t="s">
        <v>156</v>
      </c>
      <c r="C28" s="69">
        <v>10</v>
      </c>
      <c r="D28" s="53" t="s">
        <v>154</v>
      </c>
      <c r="E28" s="71">
        <v>5982.1115123276704</v>
      </c>
      <c r="F28" s="118">
        <f t="shared" si="3"/>
        <v>59821</v>
      </c>
      <c r="G28" s="70"/>
      <c r="I28" s="51" t="s">
        <v>156</v>
      </c>
      <c r="J28" s="69">
        <v>10</v>
      </c>
      <c r="K28" s="53" t="s">
        <v>154</v>
      </c>
      <c r="L28" s="71">
        <v>5982.1115123276704</v>
      </c>
      <c r="M28" s="118">
        <f t="shared" si="4"/>
        <v>59821</v>
      </c>
      <c r="N28" s="70"/>
      <c r="P28" s="51" t="s">
        <v>156</v>
      </c>
      <c r="Q28" s="69">
        <v>12</v>
      </c>
      <c r="R28" s="53" t="s">
        <v>154</v>
      </c>
      <c r="S28" s="119">
        <v>5982.1115123276704</v>
      </c>
      <c r="T28" s="118">
        <f t="shared" si="5"/>
        <v>71785</v>
      </c>
      <c r="U28" s="70"/>
    </row>
    <row r="29" spans="2:21">
      <c r="B29" s="51" t="s">
        <v>157</v>
      </c>
      <c r="C29" s="69">
        <v>10</v>
      </c>
      <c r="D29" s="53" t="s">
        <v>154</v>
      </c>
      <c r="E29" s="71">
        <v>17946.334536983009</v>
      </c>
      <c r="F29" s="118">
        <f t="shared" si="3"/>
        <v>179463</v>
      </c>
      <c r="G29" s="70"/>
      <c r="I29" s="51" t="s">
        <v>157</v>
      </c>
      <c r="J29" s="69">
        <v>10</v>
      </c>
      <c r="K29" s="53" t="s">
        <v>154</v>
      </c>
      <c r="L29" s="71">
        <v>17946.334536983009</v>
      </c>
      <c r="M29" s="118">
        <f t="shared" si="4"/>
        <v>179463</v>
      </c>
      <c r="N29" s="70"/>
      <c r="P29" s="51" t="s">
        <v>157</v>
      </c>
      <c r="Q29" s="69">
        <v>12</v>
      </c>
      <c r="R29" s="53" t="s">
        <v>154</v>
      </c>
      <c r="S29" s="119">
        <v>17946.334536983009</v>
      </c>
      <c r="T29" s="118">
        <f t="shared" si="5"/>
        <v>215356</v>
      </c>
      <c r="U29" s="70"/>
    </row>
    <row r="30" spans="2:21">
      <c r="B30" s="51"/>
      <c r="C30" s="69"/>
      <c r="D30" s="53" t="s">
        <v>49</v>
      </c>
      <c r="E30" s="71" t="s">
        <v>49</v>
      </c>
      <c r="F30" s="118">
        <f t="shared" si="3"/>
        <v>0</v>
      </c>
      <c r="G30" s="70"/>
      <c r="I30" s="51"/>
      <c r="J30" s="69"/>
      <c r="K30" s="53" t="s">
        <v>49</v>
      </c>
      <c r="L30" s="71" t="s">
        <v>49</v>
      </c>
      <c r="M30" s="118">
        <f t="shared" si="4"/>
        <v>0</v>
      </c>
      <c r="N30" s="70"/>
      <c r="P30" s="51"/>
      <c r="Q30" s="69"/>
      <c r="R30" s="53" t="s">
        <v>49</v>
      </c>
      <c r="S30" s="119" t="s">
        <v>49</v>
      </c>
      <c r="T30" s="118">
        <f t="shared" si="5"/>
        <v>0</v>
      </c>
      <c r="U30" s="70"/>
    </row>
    <row r="31" spans="2:21">
      <c r="B31" s="51"/>
      <c r="C31" s="69"/>
      <c r="D31" s="53" t="s">
        <v>49</v>
      </c>
      <c r="E31" s="71" t="s">
        <v>49</v>
      </c>
      <c r="F31" s="118">
        <f t="shared" si="3"/>
        <v>0</v>
      </c>
      <c r="G31" s="70"/>
      <c r="I31" s="51"/>
      <c r="J31" s="69"/>
      <c r="K31" s="53" t="s">
        <v>49</v>
      </c>
      <c r="L31" s="71" t="s">
        <v>49</v>
      </c>
      <c r="M31" s="118">
        <f t="shared" si="4"/>
        <v>0</v>
      </c>
      <c r="N31" s="70"/>
      <c r="P31" s="51"/>
      <c r="Q31" s="69"/>
      <c r="R31" s="53" t="s">
        <v>49</v>
      </c>
      <c r="S31" s="119" t="s">
        <v>49</v>
      </c>
      <c r="T31" s="118">
        <f t="shared" si="5"/>
        <v>0</v>
      </c>
      <c r="U31" s="70"/>
    </row>
    <row r="32" spans="2:21">
      <c r="B32" s="51"/>
      <c r="C32" s="69"/>
      <c r="D32" s="53" t="s">
        <v>49</v>
      </c>
      <c r="E32" s="71" t="s">
        <v>49</v>
      </c>
      <c r="F32" s="118">
        <f t="shared" si="3"/>
        <v>0</v>
      </c>
      <c r="G32" s="70"/>
      <c r="I32" s="51"/>
      <c r="J32" s="69"/>
      <c r="K32" s="53" t="s">
        <v>49</v>
      </c>
      <c r="L32" s="71" t="s">
        <v>49</v>
      </c>
      <c r="M32" s="118">
        <f t="shared" si="4"/>
        <v>0</v>
      </c>
      <c r="N32" s="70"/>
      <c r="P32" s="51"/>
      <c r="Q32" s="69"/>
      <c r="R32" s="53" t="s">
        <v>49</v>
      </c>
      <c r="S32" s="119" t="s">
        <v>49</v>
      </c>
      <c r="T32" s="118">
        <f t="shared" si="5"/>
        <v>0</v>
      </c>
      <c r="U32" s="70"/>
    </row>
    <row r="33" spans="2:21">
      <c r="B33" s="51"/>
      <c r="C33" s="69"/>
      <c r="D33" s="53" t="s">
        <v>49</v>
      </c>
      <c r="E33" s="71" t="s">
        <v>49</v>
      </c>
      <c r="F33" s="118">
        <f t="shared" si="3"/>
        <v>0</v>
      </c>
      <c r="G33" s="70"/>
      <c r="I33" s="51"/>
      <c r="J33" s="69"/>
      <c r="K33" s="53" t="s">
        <v>49</v>
      </c>
      <c r="L33" s="71" t="s">
        <v>49</v>
      </c>
      <c r="M33" s="118">
        <f t="shared" si="4"/>
        <v>0</v>
      </c>
      <c r="N33" s="70"/>
      <c r="P33" s="51"/>
      <c r="Q33" s="69"/>
      <c r="R33" s="53" t="s">
        <v>49</v>
      </c>
      <c r="S33" s="119" t="s">
        <v>49</v>
      </c>
      <c r="T33" s="118">
        <f t="shared" si="5"/>
        <v>0</v>
      </c>
      <c r="U33" s="70"/>
    </row>
    <row r="34" spans="2:21">
      <c r="B34" s="51"/>
      <c r="C34" s="69"/>
      <c r="D34" s="53" t="s">
        <v>49</v>
      </c>
      <c r="E34" s="71" t="s">
        <v>49</v>
      </c>
      <c r="F34" s="118">
        <f t="shared" si="3"/>
        <v>0</v>
      </c>
      <c r="G34" s="70"/>
      <c r="I34" s="51"/>
      <c r="J34" s="69"/>
      <c r="K34" s="53" t="s">
        <v>49</v>
      </c>
      <c r="L34" s="71" t="s">
        <v>49</v>
      </c>
      <c r="M34" s="118">
        <f t="shared" si="4"/>
        <v>0</v>
      </c>
      <c r="N34" s="70"/>
      <c r="P34" s="51"/>
      <c r="Q34" s="69"/>
      <c r="R34" s="53" t="s">
        <v>49</v>
      </c>
      <c r="S34" s="119" t="s">
        <v>49</v>
      </c>
      <c r="T34" s="118">
        <f t="shared" si="5"/>
        <v>0</v>
      </c>
      <c r="U34" s="70"/>
    </row>
    <row r="35" spans="2:21">
      <c r="B35" s="56"/>
      <c r="C35" s="72"/>
      <c r="D35" s="49" t="s">
        <v>49</v>
      </c>
      <c r="E35" s="58" t="s">
        <v>49</v>
      </c>
      <c r="F35" s="125">
        <f t="shared" si="3"/>
        <v>0</v>
      </c>
      <c r="G35" s="59"/>
      <c r="I35" s="56"/>
      <c r="J35" s="72"/>
      <c r="K35" s="49" t="s">
        <v>49</v>
      </c>
      <c r="L35" s="58" t="s">
        <v>49</v>
      </c>
      <c r="M35" s="125">
        <f t="shared" si="4"/>
        <v>0</v>
      </c>
      <c r="N35" s="59"/>
      <c r="P35" s="56"/>
      <c r="Q35" s="72"/>
      <c r="R35" s="49" t="s">
        <v>49</v>
      </c>
      <c r="S35" s="120" t="s">
        <v>49</v>
      </c>
      <c r="T35" s="125">
        <f t="shared" si="5"/>
        <v>0</v>
      </c>
      <c r="U35" s="59"/>
    </row>
    <row r="36" spans="2:21" ht="13" thickBot="1">
      <c r="B36" s="74" t="s">
        <v>162</v>
      </c>
      <c r="C36" s="75"/>
      <c r="D36" s="76"/>
      <c r="E36" s="121"/>
      <c r="F36" s="77"/>
      <c r="G36" s="64">
        <f>SUM(F26:F35)</f>
        <v>2213381</v>
      </c>
      <c r="I36" s="74" t="s">
        <v>162</v>
      </c>
      <c r="J36" s="75"/>
      <c r="K36" s="76"/>
      <c r="L36" s="121"/>
      <c r="M36" s="77"/>
      <c r="N36" s="64">
        <f>SUM(M26:M35)</f>
        <v>2213381</v>
      </c>
      <c r="P36" s="74" t="s">
        <v>162</v>
      </c>
      <c r="Q36" s="75"/>
      <c r="R36" s="76"/>
      <c r="S36" s="76"/>
      <c r="T36" s="77"/>
      <c r="U36" s="64">
        <f>SUM(T26:T35)</f>
        <v>5671042</v>
      </c>
    </row>
    <row r="37" spans="2:21" ht="13" thickBot="1">
      <c r="B37" s="65"/>
      <c r="C37" s="65"/>
      <c r="D37" s="65"/>
      <c r="E37" s="122"/>
      <c r="F37" s="65"/>
      <c r="G37" s="66"/>
      <c r="I37" s="65"/>
      <c r="J37" s="65"/>
      <c r="K37" s="65"/>
      <c r="L37" s="122"/>
      <c r="M37" s="65"/>
      <c r="N37" s="66"/>
      <c r="P37" s="65"/>
      <c r="Q37" s="65"/>
      <c r="R37" s="65"/>
      <c r="S37" s="65"/>
      <c r="T37" s="65"/>
      <c r="U37" s="66"/>
    </row>
    <row r="38" spans="2:21">
      <c r="B38" s="92" t="s">
        <v>163</v>
      </c>
      <c r="C38" s="95"/>
      <c r="D38" s="93"/>
      <c r="E38" s="130"/>
      <c r="F38" s="93"/>
      <c r="G38" s="94"/>
      <c r="I38" s="44" t="s">
        <v>163</v>
      </c>
      <c r="J38" s="67"/>
      <c r="K38" s="45"/>
      <c r="L38" s="123"/>
      <c r="M38" s="45"/>
      <c r="N38" s="46"/>
      <c r="P38" s="44" t="s">
        <v>163</v>
      </c>
      <c r="Q38" s="67"/>
      <c r="R38" s="45"/>
      <c r="S38" s="45"/>
      <c r="T38" s="45"/>
      <c r="U38" s="46"/>
    </row>
    <row r="39" spans="2:21">
      <c r="B39" s="47" t="s">
        <v>150</v>
      </c>
      <c r="C39" s="68" t="s">
        <v>151</v>
      </c>
      <c r="D39" s="49" t="s">
        <v>72</v>
      </c>
      <c r="E39" s="124" t="s">
        <v>152</v>
      </c>
      <c r="F39" s="49" t="s">
        <v>74</v>
      </c>
      <c r="G39" s="50" t="s">
        <v>75</v>
      </c>
      <c r="I39" s="47" t="s">
        <v>150</v>
      </c>
      <c r="J39" s="68" t="s">
        <v>151</v>
      </c>
      <c r="K39" s="49" t="s">
        <v>72</v>
      </c>
      <c r="L39" s="124" t="s">
        <v>152</v>
      </c>
      <c r="M39" s="49" t="s">
        <v>74</v>
      </c>
      <c r="N39" s="50" t="s">
        <v>75</v>
      </c>
      <c r="P39" s="47" t="s">
        <v>150</v>
      </c>
      <c r="Q39" s="68" t="s">
        <v>151</v>
      </c>
      <c r="R39" s="49" t="s">
        <v>72</v>
      </c>
      <c r="S39" s="49" t="s">
        <v>152</v>
      </c>
      <c r="T39" s="49" t="s">
        <v>74</v>
      </c>
      <c r="U39" s="50" t="s">
        <v>75</v>
      </c>
    </row>
    <row r="40" spans="2:21">
      <c r="B40" s="51" t="s">
        <v>420</v>
      </c>
      <c r="C40" s="69">
        <v>1.8</v>
      </c>
      <c r="D40" s="53" t="s">
        <v>166</v>
      </c>
      <c r="E40" s="126">
        <v>111252.26703107107</v>
      </c>
      <c r="F40" s="118">
        <f t="shared" ref="F40:F51" si="6">IF(E40&lt;&gt;"",ROUND(C40*E40,0),0)</f>
        <v>200254</v>
      </c>
      <c r="G40" s="70"/>
      <c r="I40" s="51" t="s">
        <v>420</v>
      </c>
      <c r="J40" s="69">
        <v>2.2000000000000002</v>
      </c>
      <c r="K40" s="53" t="s">
        <v>166</v>
      </c>
      <c r="L40" s="126">
        <v>111252.26703107107</v>
      </c>
      <c r="M40" s="118">
        <f t="shared" ref="M40:M51" si="7">IF(L40&lt;&gt;"",ROUND(J40*L40,0),0)</f>
        <v>244755</v>
      </c>
      <c r="N40" s="70"/>
      <c r="P40" s="51" t="s">
        <v>420</v>
      </c>
      <c r="Q40" s="69">
        <v>2.5</v>
      </c>
      <c r="R40" s="53" t="s">
        <v>166</v>
      </c>
      <c r="S40" s="53">
        <v>111252.26703107107</v>
      </c>
      <c r="T40" s="118">
        <f t="shared" ref="T40:T51" si="8">IF(S40&lt;&gt;"",ROUND(Q40*S40,0),0)</f>
        <v>278131</v>
      </c>
      <c r="U40" s="70"/>
    </row>
    <row r="41" spans="2:21">
      <c r="B41" s="51" t="s">
        <v>421</v>
      </c>
      <c r="C41" s="69">
        <v>1.8</v>
      </c>
      <c r="D41" s="53" t="s">
        <v>166</v>
      </c>
      <c r="E41" s="126">
        <v>1303673.0425890652</v>
      </c>
      <c r="F41" s="118">
        <f t="shared" si="6"/>
        <v>2346611</v>
      </c>
      <c r="G41" s="70"/>
      <c r="I41" s="51" t="s">
        <v>421</v>
      </c>
      <c r="J41" s="69">
        <v>2</v>
      </c>
      <c r="K41" s="53" t="s">
        <v>166</v>
      </c>
      <c r="L41" s="126">
        <v>1303673.0425890652</v>
      </c>
      <c r="M41" s="118">
        <f t="shared" si="7"/>
        <v>2607346</v>
      </c>
      <c r="N41" s="70"/>
      <c r="P41" s="51" t="s">
        <v>421</v>
      </c>
      <c r="Q41" s="69">
        <v>2.2000000000000002</v>
      </c>
      <c r="R41" s="53" t="s">
        <v>166</v>
      </c>
      <c r="S41" s="53">
        <v>1303673.0425890652</v>
      </c>
      <c r="T41" s="118">
        <f t="shared" si="8"/>
        <v>2868081</v>
      </c>
      <c r="U41" s="70"/>
    </row>
    <row r="42" spans="2:21">
      <c r="B42" s="51" t="s">
        <v>422</v>
      </c>
      <c r="C42" s="69">
        <v>0.2</v>
      </c>
      <c r="D42" s="53" t="s">
        <v>423</v>
      </c>
      <c r="E42" s="126">
        <v>572075.93430068681</v>
      </c>
      <c r="F42" s="118">
        <f t="shared" si="6"/>
        <v>114415</v>
      </c>
      <c r="G42" s="70"/>
      <c r="I42" s="51" t="s">
        <v>422</v>
      </c>
      <c r="J42" s="69">
        <v>0.2</v>
      </c>
      <c r="K42" s="53" t="s">
        <v>423</v>
      </c>
      <c r="L42" s="126">
        <v>572075.93430068681</v>
      </c>
      <c r="M42" s="118">
        <f t="shared" si="7"/>
        <v>114415</v>
      </c>
      <c r="N42" s="70"/>
      <c r="P42" s="51" t="s">
        <v>422</v>
      </c>
      <c r="Q42" s="69">
        <v>0.3</v>
      </c>
      <c r="R42" s="53" t="s">
        <v>423</v>
      </c>
      <c r="S42" s="53">
        <v>572075.93430068681</v>
      </c>
      <c r="T42" s="118">
        <f t="shared" si="8"/>
        <v>171623</v>
      </c>
      <c r="U42" s="70"/>
    </row>
    <row r="43" spans="2:21">
      <c r="B43" s="51" t="s">
        <v>421</v>
      </c>
      <c r="C43" s="69">
        <v>0.45</v>
      </c>
      <c r="D43" s="53" t="s">
        <v>166</v>
      </c>
      <c r="E43" s="126">
        <v>1303673.0425890652</v>
      </c>
      <c r="F43" s="118">
        <f t="shared" si="6"/>
        <v>586653</v>
      </c>
      <c r="G43" s="70"/>
      <c r="I43" s="51" t="s">
        <v>421</v>
      </c>
      <c r="J43" s="69">
        <v>0.45</v>
      </c>
      <c r="K43" s="53" t="s">
        <v>166</v>
      </c>
      <c r="L43" s="126">
        <v>1303673.0425890652</v>
      </c>
      <c r="M43" s="118">
        <f t="shared" si="7"/>
        <v>586653</v>
      </c>
      <c r="N43" s="70"/>
      <c r="P43" s="51" t="s">
        <v>421</v>
      </c>
      <c r="Q43" s="69">
        <v>0.45</v>
      </c>
      <c r="R43" s="53" t="s">
        <v>166</v>
      </c>
      <c r="S43" s="53">
        <v>1303673.0425890652</v>
      </c>
      <c r="T43" s="118">
        <f t="shared" si="8"/>
        <v>586653</v>
      </c>
      <c r="U43" s="70"/>
    </row>
    <row r="44" spans="2:21">
      <c r="B44" s="51" t="s">
        <v>165</v>
      </c>
      <c r="C44" s="127">
        <v>1.2</v>
      </c>
      <c r="D44" s="53" t="s">
        <v>166</v>
      </c>
      <c r="E44" s="126">
        <v>1089144.5672263077</v>
      </c>
      <c r="F44" s="118">
        <f t="shared" si="6"/>
        <v>1306973</v>
      </c>
      <c r="G44" s="70"/>
      <c r="I44" s="51" t="s">
        <v>165</v>
      </c>
      <c r="J44" s="127">
        <v>1.8</v>
      </c>
      <c r="K44" s="53" t="s">
        <v>166</v>
      </c>
      <c r="L44" s="126">
        <v>1089144.5672263077</v>
      </c>
      <c r="M44" s="118">
        <f t="shared" si="7"/>
        <v>1960460</v>
      </c>
      <c r="N44" s="70"/>
      <c r="P44" s="51" t="s">
        <v>165</v>
      </c>
      <c r="Q44" s="127">
        <v>1.8</v>
      </c>
      <c r="R44" s="53" t="s">
        <v>166</v>
      </c>
      <c r="S44" s="53">
        <v>1089144.5672263077</v>
      </c>
      <c r="T44" s="118">
        <f t="shared" si="8"/>
        <v>1960460</v>
      </c>
      <c r="U44" s="70"/>
    </row>
    <row r="45" spans="2:21">
      <c r="B45" s="51" t="s">
        <v>167</v>
      </c>
      <c r="C45" s="69">
        <v>0.3</v>
      </c>
      <c r="D45" s="53" t="s">
        <v>166</v>
      </c>
      <c r="E45" s="126">
        <v>742598.56856339157</v>
      </c>
      <c r="F45" s="118">
        <f t="shared" si="6"/>
        <v>222780</v>
      </c>
      <c r="G45" s="70"/>
      <c r="I45" s="51" t="s">
        <v>167</v>
      </c>
      <c r="J45" s="69">
        <v>0.3</v>
      </c>
      <c r="K45" s="53" t="s">
        <v>166</v>
      </c>
      <c r="L45" s="126">
        <v>742598.56856339157</v>
      </c>
      <c r="M45" s="118">
        <f t="shared" si="7"/>
        <v>222780</v>
      </c>
      <c r="N45" s="70"/>
      <c r="P45" s="51" t="s">
        <v>167</v>
      </c>
      <c r="Q45" s="69">
        <v>0.3</v>
      </c>
      <c r="R45" s="53" t="s">
        <v>166</v>
      </c>
      <c r="S45" s="53">
        <v>742598.56856339157</v>
      </c>
      <c r="T45" s="118">
        <f t="shared" si="8"/>
        <v>222780</v>
      </c>
      <c r="U45" s="70"/>
    </row>
    <row r="46" spans="2:21">
      <c r="B46" s="51" t="s">
        <v>424</v>
      </c>
      <c r="C46" s="69">
        <v>4</v>
      </c>
      <c r="D46" s="53" t="s">
        <v>169</v>
      </c>
      <c r="E46" s="126">
        <v>343795.63359416276</v>
      </c>
      <c r="F46" s="118">
        <f t="shared" si="6"/>
        <v>1375183</v>
      </c>
      <c r="G46" s="70"/>
      <c r="I46" s="51" t="s">
        <v>424</v>
      </c>
      <c r="J46" s="69">
        <v>4</v>
      </c>
      <c r="K46" s="53" t="s">
        <v>169</v>
      </c>
      <c r="L46" s="126">
        <v>343795.63359416276</v>
      </c>
      <c r="M46" s="118">
        <f t="shared" si="7"/>
        <v>1375183</v>
      </c>
      <c r="N46" s="70"/>
      <c r="P46" s="51" t="s">
        <v>424</v>
      </c>
      <c r="Q46" s="69">
        <v>4</v>
      </c>
      <c r="R46" s="53" t="s">
        <v>169</v>
      </c>
      <c r="S46" s="53">
        <v>343795.63359416276</v>
      </c>
      <c r="T46" s="118">
        <f t="shared" si="8"/>
        <v>1375183</v>
      </c>
      <c r="U46" s="70"/>
    </row>
    <row r="47" spans="2:21">
      <c r="B47" s="51" t="s">
        <v>168</v>
      </c>
      <c r="C47" s="69">
        <v>40</v>
      </c>
      <c r="D47" s="53" t="s">
        <v>169</v>
      </c>
      <c r="E47" s="126">
        <v>103138.69007824882</v>
      </c>
      <c r="F47" s="118">
        <f t="shared" si="6"/>
        <v>4125548</v>
      </c>
      <c r="G47" s="70"/>
      <c r="I47" s="51" t="s">
        <v>168</v>
      </c>
      <c r="J47" s="69">
        <v>50</v>
      </c>
      <c r="K47" s="53" t="s">
        <v>169</v>
      </c>
      <c r="L47" s="126">
        <v>103138.69007824882</v>
      </c>
      <c r="M47" s="118">
        <f t="shared" si="7"/>
        <v>5156935</v>
      </c>
      <c r="N47" s="70"/>
      <c r="P47" s="51" t="s">
        <v>168</v>
      </c>
      <c r="Q47" s="69">
        <v>60</v>
      </c>
      <c r="R47" s="53" t="s">
        <v>169</v>
      </c>
      <c r="S47" s="53">
        <v>103138.69007824882</v>
      </c>
      <c r="T47" s="118">
        <f t="shared" si="8"/>
        <v>6188321</v>
      </c>
      <c r="U47" s="70"/>
    </row>
    <row r="48" spans="2:21">
      <c r="B48" s="51" t="s">
        <v>425</v>
      </c>
      <c r="C48" s="69">
        <v>5.04</v>
      </c>
      <c r="D48" s="53" t="s">
        <v>423</v>
      </c>
      <c r="E48" s="126">
        <v>704093.45760084537</v>
      </c>
      <c r="F48" s="118">
        <f t="shared" si="6"/>
        <v>3548631</v>
      </c>
      <c r="G48" s="70"/>
      <c r="I48" s="51" t="s">
        <v>425</v>
      </c>
      <c r="J48" s="69">
        <v>6.3</v>
      </c>
      <c r="K48" s="53" t="s">
        <v>423</v>
      </c>
      <c r="L48" s="126">
        <v>704093.45760084537</v>
      </c>
      <c r="M48" s="118">
        <f t="shared" si="7"/>
        <v>4435789</v>
      </c>
      <c r="N48" s="70"/>
      <c r="P48" s="51" t="s">
        <v>425</v>
      </c>
      <c r="Q48" s="69">
        <v>7.14</v>
      </c>
      <c r="R48" s="53" t="s">
        <v>423</v>
      </c>
      <c r="S48" s="53">
        <v>704093.45760084537</v>
      </c>
      <c r="T48" s="118">
        <f t="shared" si="8"/>
        <v>5027227</v>
      </c>
      <c r="U48" s="70"/>
    </row>
    <row r="49" spans="2:21">
      <c r="B49" s="51"/>
      <c r="C49" s="69"/>
      <c r="D49" s="53" t="s">
        <v>49</v>
      </c>
      <c r="E49" s="126" t="s">
        <v>49</v>
      </c>
      <c r="F49" s="118">
        <f t="shared" si="6"/>
        <v>0</v>
      </c>
      <c r="G49" s="70"/>
      <c r="I49" s="51"/>
      <c r="J49" s="69"/>
      <c r="K49" s="53" t="s">
        <v>49</v>
      </c>
      <c r="L49" s="126" t="s">
        <v>49</v>
      </c>
      <c r="M49" s="118">
        <f t="shared" si="7"/>
        <v>0</v>
      </c>
      <c r="N49" s="70"/>
      <c r="P49" s="51"/>
      <c r="Q49" s="69"/>
      <c r="R49" s="53" t="s">
        <v>49</v>
      </c>
      <c r="S49" s="53" t="s">
        <v>49</v>
      </c>
      <c r="T49" s="118">
        <f t="shared" si="8"/>
        <v>0</v>
      </c>
      <c r="U49" s="70"/>
    </row>
    <row r="50" spans="2:21">
      <c r="B50" s="51"/>
      <c r="C50" s="69"/>
      <c r="D50" s="53" t="s">
        <v>49</v>
      </c>
      <c r="E50" s="126" t="s">
        <v>49</v>
      </c>
      <c r="F50" s="118">
        <f t="shared" si="6"/>
        <v>0</v>
      </c>
      <c r="G50" s="70"/>
      <c r="I50" s="51"/>
      <c r="J50" s="69"/>
      <c r="K50" s="53" t="s">
        <v>49</v>
      </c>
      <c r="L50" s="126" t="s">
        <v>49</v>
      </c>
      <c r="M50" s="118">
        <f t="shared" si="7"/>
        <v>0</v>
      </c>
      <c r="N50" s="70"/>
      <c r="P50" s="51"/>
      <c r="Q50" s="69"/>
      <c r="R50" s="53" t="s">
        <v>49</v>
      </c>
      <c r="S50" s="53" t="s">
        <v>49</v>
      </c>
      <c r="T50" s="118">
        <f t="shared" si="8"/>
        <v>0</v>
      </c>
      <c r="U50" s="70"/>
    </row>
    <row r="51" spans="2:21">
      <c r="B51" s="56"/>
      <c r="C51" s="72"/>
      <c r="D51" s="49" t="s">
        <v>49</v>
      </c>
      <c r="E51" s="128" t="s">
        <v>49</v>
      </c>
      <c r="F51" s="125">
        <f t="shared" si="6"/>
        <v>0</v>
      </c>
      <c r="G51" s="59"/>
      <c r="I51" s="56"/>
      <c r="J51" s="72"/>
      <c r="K51" s="49" t="s">
        <v>49</v>
      </c>
      <c r="L51" s="128" t="s">
        <v>49</v>
      </c>
      <c r="M51" s="125">
        <f t="shared" si="7"/>
        <v>0</v>
      </c>
      <c r="N51" s="59"/>
      <c r="P51" s="56"/>
      <c r="Q51" s="72"/>
      <c r="R51" s="49" t="s">
        <v>49</v>
      </c>
      <c r="S51" s="132" t="s">
        <v>49</v>
      </c>
      <c r="T51" s="125">
        <f t="shared" si="8"/>
        <v>0</v>
      </c>
      <c r="U51" s="59"/>
    </row>
    <row r="52" spans="2:21" ht="13" thickBot="1">
      <c r="B52" s="74" t="s">
        <v>162</v>
      </c>
      <c r="C52" s="75"/>
      <c r="D52" s="76"/>
      <c r="E52" s="76"/>
      <c r="F52" s="77"/>
      <c r="G52" s="64">
        <f>SUM(F40:F51)</f>
        <v>13827048</v>
      </c>
      <c r="I52" s="74" t="s">
        <v>162</v>
      </c>
      <c r="J52" s="75"/>
      <c r="K52" s="76"/>
      <c r="L52" s="76"/>
      <c r="M52" s="77"/>
      <c r="N52" s="64">
        <f>SUM(M40:M51)</f>
        <v>16704316</v>
      </c>
      <c r="P52" s="74" t="s">
        <v>162</v>
      </c>
      <c r="Q52" s="75"/>
      <c r="R52" s="76"/>
      <c r="S52" s="76"/>
      <c r="T52" s="77"/>
      <c r="U52" s="64">
        <f>SUM(T40:T51)</f>
        <v>18678459</v>
      </c>
    </row>
    <row r="53" spans="2:21" ht="13" thickBot="1">
      <c r="B53" s="65"/>
      <c r="C53" s="80"/>
      <c r="D53" s="65"/>
      <c r="E53" s="65"/>
      <c r="F53" s="65"/>
      <c r="G53" s="81"/>
      <c r="I53" s="65"/>
      <c r="J53" s="80"/>
      <c r="K53" s="65"/>
      <c r="L53" s="65"/>
      <c r="M53" s="65"/>
      <c r="N53" s="81"/>
      <c r="P53" s="65"/>
      <c r="Q53" s="80"/>
      <c r="R53" s="65"/>
      <c r="S53" s="65"/>
      <c r="T53" s="65"/>
      <c r="U53" s="81"/>
    </row>
    <row r="54" spans="2:21">
      <c r="B54" s="92" t="s">
        <v>174</v>
      </c>
      <c r="C54" s="95"/>
      <c r="D54" s="93"/>
      <c r="E54" s="93"/>
      <c r="F54" s="93"/>
      <c r="G54" s="94"/>
      <c r="I54" s="44" t="s">
        <v>174</v>
      </c>
      <c r="J54" s="67"/>
      <c r="K54" s="45"/>
      <c r="L54" s="45"/>
      <c r="M54" s="45"/>
      <c r="N54" s="46"/>
      <c r="P54" s="44" t="s">
        <v>174</v>
      </c>
      <c r="Q54" s="67"/>
      <c r="R54" s="45"/>
      <c r="S54" s="45"/>
      <c r="T54" s="45"/>
      <c r="U54" s="46"/>
    </row>
    <row r="55" spans="2:21">
      <c r="B55" s="47" t="s">
        <v>70</v>
      </c>
      <c r="C55" s="68" t="s">
        <v>175</v>
      </c>
      <c r="D55" s="49" t="s">
        <v>176</v>
      </c>
      <c r="E55" s="49" t="s">
        <v>151</v>
      </c>
      <c r="F55" s="49" t="s">
        <v>74</v>
      </c>
      <c r="G55" s="50" t="s">
        <v>75</v>
      </c>
      <c r="I55" s="47" t="s">
        <v>70</v>
      </c>
      <c r="J55" s="68" t="s">
        <v>175</v>
      </c>
      <c r="K55" s="49" t="s">
        <v>176</v>
      </c>
      <c r="L55" s="49" t="s">
        <v>151</v>
      </c>
      <c r="M55" s="49" t="s">
        <v>74</v>
      </c>
      <c r="N55" s="50" t="s">
        <v>75</v>
      </c>
      <c r="P55" s="47" t="s">
        <v>70</v>
      </c>
      <c r="Q55" s="68" t="s">
        <v>175</v>
      </c>
      <c r="R55" s="49" t="s">
        <v>176</v>
      </c>
      <c r="S55" s="49" t="s">
        <v>151</v>
      </c>
      <c r="T55" s="49" t="s">
        <v>74</v>
      </c>
      <c r="U55" s="50" t="s">
        <v>75</v>
      </c>
    </row>
    <row r="56" spans="2:21">
      <c r="B56" s="51" t="s">
        <v>177</v>
      </c>
      <c r="C56" s="112">
        <v>786366.57149648794</v>
      </c>
      <c r="D56" s="112"/>
      <c r="E56" s="83">
        <v>5</v>
      </c>
      <c r="F56" s="118">
        <f t="shared" ref="F56:F65" si="9">IF(C56&lt;&gt;"",ROUND((C56+D56)*E56,0),0)</f>
        <v>3931833</v>
      </c>
      <c r="G56" s="70"/>
      <c r="I56" s="51" t="s">
        <v>177</v>
      </c>
      <c r="J56" s="112">
        <v>786366.57149648794</v>
      </c>
      <c r="K56" s="112"/>
      <c r="L56" s="83">
        <v>5</v>
      </c>
      <c r="M56" s="118">
        <f t="shared" ref="M56:M65" si="10">IF(J56&lt;&gt;"",ROUND((J56+K56)*L56,0),0)</f>
        <v>3931833</v>
      </c>
      <c r="N56" s="70"/>
      <c r="P56" s="51" t="s">
        <v>177</v>
      </c>
      <c r="Q56" s="112">
        <v>786366.57149648794</v>
      </c>
      <c r="R56" s="112"/>
      <c r="S56" s="83">
        <v>5</v>
      </c>
      <c r="T56" s="118">
        <f t="shared" ref="T56:T65" si="11">IF(Q56&lt;&gt;"",ROUND((Q56+R56)*S56,0),0)</f>
        <v>3931833</v>
      </c>
      <c r="U56" s="70"/>
    </row>
    <row r="57" spans="2:21">
      <c r="B57" s="51" t="s">
        <v>178</v>
      </c>
      <c r="C57" s="112">
        <v>480650.61643850018</v>
      </c>
      <c r="D57" s="113"/>
      <c r="E57" s="83">
        <v>10</v>
      </c>
      <c r="F57" s="118">
        <f t="shared" si="9"/>
        <v>4806506</v>
      </c>
      <c r="G57" s="70"/>
      <c r="I57" s="51" t="s">
        <v>178</v>
      </c>
      <c r="J57" s="112">
        <v>480650.61643850018</v>
      </c>
      <c r="K57" s="113"/>
      <c r="L57" s="83">
        <v>10</v>
      </c>
      <c r="M57" s="118">
        <f t="shared" si="10"/>
        <v>4806506</v>
      </c>
      <c r="N57" s="70"/>
      <c r="P57" s="51" t="s">
        <v>178</v>
      </c>
      <c r="Q57" s="112">
        <v>480650.61643850018</v>
      </c>
      <c r="R57" s="113"/>
      <c r="S57" s="83">
        <v>12</v>
      </c>
      <c r="T57" s="118">
        <f t="shared" si="11"/>
        <v>5767807</v>
      </c>
      <c r="U57" s="70"/>
    </row>
    <row r="58" spans="2:21">
      <c r="B58" s="51" t="s">
        <v>179</v>
      </c>
      <c r="C58" s="112">
        <v>376865.66830805974</v>
      </c>
      <c r="D58" s="113"/>
      <c r="E58" s="83">
        <v>10</v>
      </c>
      <c r="F58" s="118">
        <f t="shared" si="9"/>
        <v>3768657</v>
      </c>
      <c r="G58" s="70"/>
      <c r="I58" s="51" t="s">
        <v>179</v>
      </c>
      <c r="J58" s="112">
        <v>376865.66830805974</v>
      </c>
      <c r="K58" s="113"/>
      <c r="L58" s="83">
        <v>10</v>
      </c>
      <c r="M58" s="118">
        <f t="shared" si="10"/>
        <v>3768657</v>
      </c>
      <c r="N58" s="70"/>
      <c r="P58" s="51" t="s">
        <v>179</v>
      </c>
      <c r="Q58" s="112">
        <v>376865.66830805974</v>
      </c>
      <c r="R58" s="113"/>
      <c r="S58" s="83">
        <v>12</v>
      </c>
      <c r="T58" s="118">
        <f t="shared" si="11"/>
        <v>4522388</v>
      </c>
      <c r="U58" s="70"/>
    </row>
    <row r="59" spans="2:21">
      <c r="B59" s="51" t="s">
        <v>180</v>
      </c>
      <c r="C59" s="112">
        <v>172517.9943805123</v>
      </c>
      <c r="D59" s="113"/>
      <c r="E59" s="83">
        <v>10</v>
      </c>
      <c r="F59" s="118">
        <f t="shared" si="9"/>
        <v>1725180</v>
      </c>
      <c r="G59" s="70"/>
      <c r="I59" s="51" t="s">
        <v>180</v>
      </c>
      <c r="J59" s="112">
        <v>172517.9943805123</v>
      </c>
      <c r="K59" s="113"/>
      <c r="L59" s="83">
        <v>10</v>
      </c>
      <c r="M59" s="118">
        <f t="shared" si="10"/>
        <v>1725180</v>
      </c>
      <c r="N59" s="70"/>
      <c r="P59" s="51" t="s">
        <v>180</v>
      </c>
      <c r="Q59" s="112">
        <v>172517.9943805123</v>
      </c>
      <c r="R59" s="113"/>
      <c r="S59" s="83">
        <v>12</v>
      </c>
      <c r="T59" s="118">
        <f t="shared" si="11"/>
        <v>2070216</v>
      </c>
      <c r="U59" s="70"/>
    </row>
    <row r="60" spans="2:21">
      <c r="B60" s="51"/>
      <c r="C60" s="112" t="s">
        <v>49</v>
      </c>
      <c r="D60" s="113"/>
      <c r="E60" s="83"/>
      <c r="F60" s="118">
        <f t="shared" si="9"/>
        <v>0</v>
      </c>
      <c r="G60" s="70"/>
      <c r="I60" s="51"/>
      <c r="J60" s="112" t="s">
        <v>49</v>
      </c>
      <c r="K60" s="113"/>
      <c r="L60" s="83"/>
      <c r="M60" s="118">
        <f t="shared" si="10"/>
        <v>0</v>
      </c>
      <c r="N60" s="70"/>
      <c r="P60" s="51"/>
      <c r="Q60" s="112" t="s">
        <v>49</v>
      </c>
      <c r="R60" s="113"/>
      <c r="S60" s="83"/>
      <c r="T60" s="118">
        <f t="shared" si="11"/>
        <v>0</v>
      </c>
      <c r="U60" s="70"/>
    </row>
    <row r="61" spans="2:21">
      <c r="B61" s="51"/>
      <c r="C61" s="112" t="s">
        <v>49</v>
      </c>
      <c r="D61" s="113"/>
      <c r="E61" s="83"/>
      <c r="F61" s="118">
        <f t="shared" si="9"/>
        <v>0</v>
      </c>
      <c r="G61" s="70"/>
      <c r="I61" s="51"/>
      <c r="J61" s="112" t="s">
        <v>49</v>
      </c>
      <c r="K61" s="113"/>
      <c r="L61" s="83"/>
      <c r="M61" s="118">
        <f t="shared" si="10"/>
        <v>0</v>
      </c>
      <c r="N61" s="70"/>
      <c r="P61" s="51"/>
      <c r="Q61" s="112" t="s">
        <v>49</v>
      </c>
      <c r="R61" s="113"/>
      <c r="S61" s="83"/>
      <c r="T61" s="118">
        <f t="shared" si="11"/>
        <v>0</v>
      </c>
      <c r="U61" s="70"/>
    </row>
    <row r="62" spans="2:21">
      <c r="B62" s="51"/>
      <c r="C62" s="112" t="s">
        <v>49</v>
      </c>
      <c r="D62" s="113"/>
      <c r="E62" s="83"/>
      <c r="F62" s="118">
        <f t="shared" si="9"/>
        <v>0</v>
      </c>
      <c r="G62" s="70"/>
      <c r="I62" s="51"/>
      <c r="J62" s="112" t="s">
        <v>49</v>
      </c>
      <c r="K62" s="113"/>
      <c r="L62" s="83"/>
      <c r="M62" s="118">
        <f t="shared" si="10"/>
        <v>0</v>
      </c>
      <c r="N62" s="70"/>
      <c r="P62" s="51"/>
      <c r="Q62" s="112" t="s">
        <v>49</v>
      </c>
      <c r="R62" s="113"/>
      <c r="S62" s="83"/>
      <c r="T62" s="118">
        <f t="shared" si="11"/>
        <v>0</v>
      </c>
      <c r="U62" s="70"/>
    </row>
    <row r="63" spans="2:21">
      <c r="B63" s="51"/>
      <c r="C63" s="112" t="s">
        <v>49</v>
      </c>
      <c r="D63" s="113"/>
      <c r="E63" s="100"/>
      <c r="F63" s="118">
        <f t="shared" si="9"/>
        <v>0</v>
      </c>
      <c r="G63" s="70"/>
      <c r="I63" s="51"/>
      <c r="J63" s="112" t="s">
        <v>49</v>
      </c>
      <c r="K63" s="113"/>
      <c r="L63" s="100"/>
      <c r="M63" s="118">
        <f t="shared" si="10"/>
        <v>0</v>
      </c>
      <c r="N63" s="70"/>
      <c r="P63" s="51"/>
      <c r="Q63" s="112" t="s">
        <v>49</v>
      </c>
      <c r="R63" s="113"/>
      <c r="S63" s="100"/>
      <c r="T63" s="118">
        <f t="shared" si="11"/>
        <v>0</v>
      </c>
      <c r="U63" s="70"/>
    </row>
    <row r="64" spans="2:21">
      <c r="B64" s="85"/>
      <c r="C64" s="112" t="s">
        <v>49</v>
      </c>
      <c r="D64" s="113"/>
      <c r="E64" s="86"/>
      <c r="F64" s="118">
        <f t="shared" si="9"/>
        <v>0</v>
      </c>
      <c r="G64" s="70"/>
      <c r="I64" s="85"/>
      <c r="J64" s="112" t="s">
        <v>49</v>
      </c>
      <c r="K64" s="113"/>
      <c r="L64" s="86"/>
      <c r="M64" s="118">
        <f t="shared" si="10"/>
        <v>0</v>
      </c>
      <c r="N64" s="70"/>
      <c r="P64" s="85"/>
      <c r="Q64" s="112" t="s">
        <v>49</v>
      </c>
      <c r="R64" s="113"/>
      <c r="S64" s="86"/>
      <c r="T64" s="118">
        <f t="shared" si="11"/>
        <v>0</v>
      </c>
      <c r="U64" s="70"/>
    </row>
    <row r="65" spans="2:21">
      <c r="B65" s="56"/>
      <c r="C65" s="129" t="s">
        <v>49</v>
      </c>
      <c r="D65" s="116"/>
      <c r="E65" s="88"/>
      <c r="F65" s="125">
        <f t="shared" si="9"/>
        <v>0</v>
      </c>
      <c r="G65" s="59"/>
      <c r="I65" s="56"/>
      <c r="J65" s="129" t="s">
        <v>49</v>
      </c>
      <c r="K65" s="116"/>
      <c r="L65" s="88"/>
      <c r="M65" s="125">
        <f t="shared" si="10"/>
        <v>0</v>
      </c>
      <c r="N65" s="59"/>
      <c r="P65" s="56"/>
      <c r="Q65" s="129" t="s">
        <v>49</v>
      </c>
      <c r="R65" s="116"/>
      <c r="S65" s="88"/>
      <c r="T65" s="125">
        <f t="shared" si="11"/>
        <v>0</v>
      </c>
      <c r="U65" s="59"/>
    </row>
    <row r="66" spans="2:21" ht="13" thickBot="1">
      <c r="B66" s="74" t="s">
        <v>185</v>
      </c>
      <c r="C66" s="76"/>
      <c r="D66" s="76"/>
      <c r="E66" s="76"/>
      <c r="F66" s="77"/>
      <c r="G66" s="64">
        <f>SUM(F56:F65)</f>
        <v>14232176</v>
      </c>
      <c r="I66" s="74" t="s">
        <v>185</v>
      </c>
      <c r="J66" s="76"/>
      <c r="K66" s="76"/>
      <c r="L66" s="76"/>
      <c r="M66" s="77"/>
      <c r="N66" s="64">
        <f>SUM(M56:M65)</f>
        <v>14232176</v>
      </c>
      <c r="P66" s="74" t="s">
        <v>185</v>
      </c>
      <c r="Q66" s="76"/>
      <c r="R66" s="76"/>
      <c r="S66" s="76"/>
      <c r="T66" s="77"/>
      <c r="U66" s="64">
        <f>SUM(T56:T65)</f>
        <v>16292244</v>
      </c>
    </row>
    <row r="67" spans="2:21" ht="13" thickBot="1">
      <c r="B67" s="65"/>
      <c r="C67" s="80"/>
      <c r="D67" s="65"/>
      <c r="E67" s="65"/>
      <c r="F67" s="65"/>
      <c r="G67" s="81"/>
      <c r="I67" s="65"/>
      <c r="J67" s="80"/>
      <c r="K67" s="65"/>
      <c r="L67" s="65"/>
      <c r="M67" s="65"/>
      <c r="N67" s="81"/>
      <c r="P67" s="65"/>
      <c r="Q67" s="80"/>
      <c r="R67" s="65"/>
      <c r="S67" s="65"/>
      <c r="T67" s="65"/>
      <c r="U67" s="81"/>
    </row>
    <row r="68" spans="2:21" ht="13" thickBot="1">
      <c r="B68" s="65"/>
      <c r="C68" s="80"/>
      <c r="D68" s="89" t="s">
        <v>186</v>
      </c>
      <c r="E68" s="40"/>
      <c r="F68" s="41"/>
      <c r="G68" s="90">
        <f>G22+G36+G52+G66</f>
        <v>61716864</v>
      </c>
      <c r="I68" s="65"/>
      <c r="J68" s="80"/>
      <c r="K68" s="89" t="s">
        <v>186</v>
      </c>
      <c r="L68" s="40"/>
      <c r="M68" s="41"/>
      <c r="N68" s="90">
        <f>N22+N36+N52+N66</f>
        <v>96456280</v>
      </c>
      <c r="P68" s="65"/>
      <c r="Q68" s="80"/>
      <c r="R68" s="89" t="s">
        <v>186</v>
      </c>
      <c r="S68" s="40"/>
      <c r="T68" s="41"/>
      <c r="U68" s="90">
        <f>U22+U36+U52+U66</f>
        <v>167254558</v>
      </c>
    </row>
    <row r="70" spans="2:21">
      <c r="F70" s="2" t="str">
        <f>+ERPC_DETALLE_COMPARATIVO_2021VF!$D$3</f>
        <v>Administración</v>
      </c>
      <c r="G70" s="139">
        <f>+G68*A</f>
        <v>6171686.4000000004</v>
      </c>
      <c r="M70" s="2" t="str">
        <f>+ERPC_DETALLE_COMPARATIVO_2021VF!$D$3</f>
        <v>Administración</v>
      </c>
      <c r="N70" s="139">
        <f>+N68*A</f>
        <v>9645628</v>
      </c>
      <c r="T70" s="2" t="str">
        <f>+ERPC_DETALLE_COMPARATIVO_2021VF!$D$3</f>
        <v>Administración</v>
      </c>
      <c r="U70" s="139">
        <f>+U68*A</f>
        <v>16725455.800000001</v>
      </c>
    </row>
    <row r="71" spans="2:21">
      <c r="F71" s="2" t="str">
        <f>+ERPC_DETALLE_COMPARATIVO_2021VF!$D$4</f>
        <v>Imprevistos</v>
      </c>
      <c r="G71" s="139">
        <f>+G68*I</f>
        <v>3085843.2</v>
      </c>
      <c r="M71" s="2" t="str">
        <f>+ERPC_DETALLE_COMPARATIVO_2021VF!$D$4</f>
        <v>Imprevistos</v>
      </c>
      <c r="N71" s="139">
        <f>+N68*I</f>
        <v>4822814</v>
      </c>
      <c r="T71" s="2" t="str">
        <f>+ERPC_DETALLE_COMPARATIVO_2021VF!$D$4</f>
        <v>Imprevistos</v>
      </c>
      <c r="U71" s="139">
        <f>+U68*I</f>
        <v>8362727.9000000004</v>
      </c>
    </row>
    <row r="72" spans="2:21">
      <c r="F72" s="2" t="str">
        <f>+ERPC_DETALLE_COMPARATIVO_2021VF!$D$5</f>
        <v>Utilidad</v>
      </c>
      <c r="G72" s="139">
        <f>+G68*U</f>
        <v>3085843.2</v>
      </c>
      <c r="M72" s="2" t="str">
        <f>+ERPC_DETALLE_COMPARATIVO_2021VF!$D$5</f>
        <v>Utilidad</v>
      </c>
      <c r="N72" s="139">
        <f>+N68*U</f>
        <v>4822814</v>
      </c>
      <c r="T72" s="2" t="str">
        <f>+ERPC_DETALLE_COMPARATIVO_2021VF!$D$5</f>
        <v>Utilidad</v>
      </c>
      <c r="U72" s="139">
        <f>+U68*U</f>
        <v>8362727.9000000004</v>
      </c>
    </row>
    <row r="73" spans="2:21" ht="13">
      <c r="F73" s="140" t="s">
        <v>187</v>
      </c>
      <c r="G73" s="141">
        <f>SUM(G70:G72)</f>
        <v>12343372.800000001</v>
      </c>
      <c r="M73" s="140" t="s">
        <v>187</v>
      </c>
      <c r="N73" s="141">
        <f>SUM(N70:N72)</f>
        <v>19291256</v>
      </c>
      <c r="T73" s="140" t="s">
        <v>187</v>
      </c>
      <c r="U73" s="141">
        <f>SUM(U70:U72)</f>
        <v>33450911.600000001</v>
      </c>
    </row>
  </sheetData>
  <mergeCells count="3">
    <mergeCell ref="B2:F2"/>
    <mergeCell ref="I2:M2"/>
    <mergeCell ref="P2:T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0A0B1-BE81-6C4E-8E99-314916C8AC6D}">
  <dimension ref="B1:U73"/>
  <sheetViews>
    <sheetView showGridLines="0" workbookViewId="0">
      <selection activeCell="F1" sqref="F1"/>
    </sheetView>
  </sheetViews>
  <sheetFormatPr baseColWidth="10" defaultColWidth="11.453125" defaultRowHeight="12.5"/>
  <cols>
    <col min="2" max="2" width="41.453125" bestFit="1" customWidth="1"/>
    <col min="7" max="7" width="12.81640625" bestFit="1" customWidth="1"/>
    <col min="9" max="9" width="41.453125" bestFit="1" customWidth="1"/>
    <col min="14" max="14" width="12.81640625" bestFit="1" customWidth="1"/>
    <col min="16" max="16" width="41.453125" bestFit="1" customWidth="1"/>
    <col min="21" max="21" width="12.81640625" bestFit="1" customWidth="1"/>
  </cols>
  <sheetData>
    <row r="1" spans="2:21">
      <c r="F1" t="str">
        <f>+O_CIVIL_MALLA_ESLABON!F1</f>
        <v>&lt;1MMPCD</v>
      </c>
      <c r="M1" t="str">
        <f>+O_CIVIL_MALLA_ESLABON!M1</f>
        <v>1-3 MMPCD</v>
      </c>
      <c r="T1" t="str">
        <f>+O_CIVIL_MALLA_ESLABON!T1</f>
        <v>&gt; 3MMPCD</v>
      </c>
    </row>
    <row r="2" spans="2:21" ht="16" thickBot="1">
      <c r="B2" s="244" t="s">
        <v>65</v>
      </c>
      <c r="C2" s="244"/>
      <c r="D2" s="244"/>
      <c r="E2" s="244"/>
      <c r="F2" s="244"/>
      <c r="G2" s="38"/>
      <c r="I2" s="244" t="s">
        <v>65</v>
      </c>
      <c r="J2" s="244"/>
      <c r="K2" s="244"/>
      <c r="L2" s="244"/>
      <c r="M2" s="244"/>
      <c r="N2" s="38"/>
      <c r="P2" s="244" t="s">
        <v>65</v>
      </c>
      <c r="Q2" s="244"/>
      <c r="R2" s="244"/>
      <c r="S2" s="244"/>
      <c r="T2" s="244"/>
      <c r="U2" s="38"/>
    </row>
    <row r="3" spans="2:21" ht="13" thickBot="1">
      <c r="B3" s="39" t="s">
        <v>66</v>
      </c>
      <c r="C3" s="40" t="s">
        <v>426</v>
      </c>
      <c r="D3" s="40"/>
      <c r="E3" s="133"/>
      <c r="F3" s="40" t="s">
        <v>68</v>
      </c>
      <c r="G3" s="42"/>
      <c r="I3" s="39" t="s">
        <v>66</v>
      </c>
      <c r="J3" s="40" t="s">
        <v>426</v>
      </c>
      <c r="K3" s="40"/>
      <c r="L3" s="133"/>
      <c r="M3" s="40" t="s">
        <v>68</v>
      </c>
      <c r="N3" s="42"/>
      <c r="P3" s="39" t="s">
        <v>66</v>
      </c>
      <c r="Q3" s="40" t="s">
        <v>426</v>
      </c>
      <c r="R3" s="40"/>
      <c r="S3" s="133"/>
      <c r="T3" s="40" t="s">
        <v>68</v>
      </c>
      <c r="U3" s="42"/>
    </row>
    <row r="4" spans="2:21" ht="13" thickBot="1">
      <c r="B4" s="43"/>
      <c r="C4" s="43"/>
      <c r="D4" s="43"/>
      <c r="E4" s="134"/>
      <c r="F4" s="43"/>
      <c r="G4" s="43"/>
      <c r="I4" s="43"/>
      <c r="J4" s="43"/>
      <c r="K4" s="43"/>
      <c r="L4" s="134"/>
      <c r="M4" s="43"/>
      <c r="N4" s="43"/>
      <c r="P4" s="43"/>
      <c r="Q4" s="43"/>
      <c r="R4" s="43"/>
      <c r="S4" s="134"/>
      <c r="T4" s="43"/>
      <c r="U4" s="43"/>
    </row>
    <row r="5" spans="2:21">
      <c r="B5" s="44" t="s">
        <v>69</v>
      </c>
      <c r="C5" s="45"/>
      <c r="D5" s="45"/>
      <c r="E5" s="123"/>
      <c r="F5" s="45"/>
      <c r="G5" s="46"/>
      <c r="I5" s="44" t="s">
        <v>69</v>
      </c>
      <c r="J5" s="45"/>
      <c r="K5" s="45"/>
      <c r="L5" s="123"/>
      <c r="M5" s="45"/>
      <c r="N5" s="46"/>
      <c r="P5" s="44" t="s">
        <v>69</v>
      </c>
      <c r="Q5" s="45"/>
      <c r="R5" s="45"/>
      <c r="S5" s="123"/>
      <c r="T5" s="45"/>
      <c r="U5" s="46"/>
    </row>
    <row r="6" spans="2:21">
      <c r="B6" s="47" t="s">
        <v>70</v>
      </c>
      <c r="C6" s="48" t="s">
        <v>71</v>
      </c>
      <c r="D6" s="49" t="s">
        <v>72</v>
      </c>
      <c r="E6" s="124" t="s">
        <v>73</v>
      </c>
      <c r="F6" s="49" t="s">
        <v>74</v>
      </c>
      <c r="G6" s="50" t="s">
        <v>75</v>
      </c>
      <c r="I6" s="47" t="s">
        <v>70</v>
      </c>
      <c r="J6" s="48" t="s">
        <v>71</v>
      </c>
      <c r="K6" s="49" t="s">
        <v>72</v>
      </c>
      <c r="L6" s="124" t="s">
        <v>73</v>
      </c>
      <c r="M6" s="49" t="s">
        <v>74</v>
      </c>
      <c r="N6" s="50" t="s">
        <v>75</v>
      </c>
      <c r="P6" s="47" t="s">
        <v>70</v>
      </c>
      <c r="Q6" s="48" t="s">
        <v>71</v>
      </c>
      <c r="R6" s="49" t="s">
        <v>72</v>
      </c>
      <c r="S6" s="124" t="s">
        <v>73</v>
      </c>
      <c r="T6" s="49" t="s">
        <v>74</v>
      </c>
      <c r="U6" s="50" t="s">
        <v>75</v>
      </c>
    </row>
    <row r="7" spans="2:21">
      <c r="B7" s="51"/>
      <c r="C7" s="52">
        <v>1</v>
      </c>
      <c r="D7" s="53" t="s">
        <v>49</v>
      </c>
      <c r="E7" s="126" t="s">
        <v>49</v>
      </c>
      <c r="F7" s="118">
        <f t="shared" ref="F7:F21" si="0">IF(E7&lt;&gt;"",ROUND(C7*E7,0),0)</f>
        <v>0</v>
      </c>
      <c r="G7" s="55"/>
      <c r="I7" s="51"/>
      <c r="J7" s="52">
        <v>1</v>
      </c>
      <c r="K7" s="53" t="s">
        <v>49</v>
      </c>
      <c r="L7" s="126" t="s">
        <v>49</v>
      </c>
      <c r="M7" s="118">
        <f t="shared" ref="M7:M21" si="1">IF(L7&lt;&gt;"",ROUND(J7*L7,0),0)</f>
        <v>0</v>
      </c>
      <c r="N7" s="55"/>
      <c r="P7" s="51"/>
      <c r="Q7" s="52">
        <v>1</v>
      </c>
      <c r="R7" s="53" t="s">
        <v>49</v>
      </c>
      <c r="S7" s="126" t="s">
        <v>49</v>
      </c>
      <c r="T7" s="118">
        <v>0</v>
      </c>
      <c r="U7" s="55"/>
    </row>
    <row r="8" spans="2:21">
      <c r="B8" s="51"/>
      <c r="C8" s="52"/>
      <c r="D8" s="53" t="s">
        <v>49</v>
      </c>
      <c r="E8" s="54" t="s">
        <v>49</v>
      </c>
      <c r="F8" s="118">
        <f t="shared" si="0"/>
        <v>0</v>
      </c>
      <c r="G8" s="55"/>
      <c r="I8" s="51"/>
      <c r="J8" s="52"/>
      <c r="K8" s="53" t="s">
        <v>49</v>
      </c>
      <c r="L8" s="54" t="s">
        <v>49</v>
      </c>
      <c r="M8" s="118">
        <f t="shared" si="1"/>
        <v>0</v>
      </c>
      <c r="N8" s="55"/>
      <c r="P8" s="51"/>
      <c r="Q8" s="52"/>
      <c r="R8" s="53" t="s">
        <v>49</v>
      </c>
      <c r="S8" s="54" t="s">
        <v>49</v>
      </c>
      <c r="T8" s="118">
        <v>0</v>
      </c>
      <c r="U8" s="55"/>
    </row>
    <row r="9" spans="2:21">
      <c r="B9" s="51"/>
      <c r="C9" s="52"/>
      <c r="D9" s="53" t="s">
        <v>49</v>
      </c>
      <c r="E9" s="54" t="s">
        <v>49</v>
      </c>
      <c r="F9" s="118">
        <f t="shared" si="0"/>
        <v>0</v>
      </c>
      <c r="G9" s="55"/>
      <c r="I9" s="51"/>
      <c r="J9" s="52"/>
      <c r="K9" s="53" t="s">
        <v>49</v>
      </c>
      <c r="L9" s="54" t="s">
        <v>49</v>
      </c>
      <c r="M9" s="118">
        <f t="shared" si="1"/>
        <v>0</v>
      </c>
      <c r="N9" s="55"/>
      <c r="P9" s="51"/>
      <c r="Q9" s="52"/>
      <c r="R9" s="53" t="s">
        <v>49</v>
      </c>
      <c r="S9" s="54" t="s">
        <v>49</v>
      </c>
      <c r="T9" s="118">
        <v>0</v>
      </c>
      <c r="U9" s="55"/>
    </row>
    <row r="10" spans="2:21">
      <c r="B10" s="51"/>
      <c r="C10" s="102"/>
      <c r="D10" s="53" t="s">
        <v>49</v>
      </c>
      <c r="E10" s="71" t="s">
        <v>49</v>
      </c>
      <c r="F10" s="119">
        <f t="shared" si="0"/>
        <v>0</v>
      </c>
      <c r="G10" s="70"/>
      <c r="I10" s="51"/>
      <c r="J10" s="102"/>
      <c r="K10" s="53" t="s">
        <v>49</v>
      </c>
      <c r="L10" s="71" t="s">
        <v>49</v>
      </c>
      <c r="M10" s="119">
        <f t="shared" si="1"/>
        <v>0</v>
      </c>
      <c r="N10" s="70"/>
      <c r="P10" s="51"/>
      <c r="Q10" s="102"/>
      <c r="R10" s="53" t="s">
        <v>49</v>
      </c>
      <c r="S10" s="71" t="s">
        <v>49</v>
      </c>
      <c r="T10" s="119">
        <v>0</v>
      </c>
      <c r="U10" s="70"/>
    </row>
    <row r="11" spans="2:21">
      <c r="B11" s="51"/>
      <c r="C11" s="102"/>
      <c r="D11" s="53" t="s">
        <v>49</v>
      </c>
      <c r="E11" s="71" t="s">
        <v>49</v>
      </c>
      <c r="F11" s="119">
        <f t="shared" si="0"/>
        <v>0</v>
      </c>
      <c r="G11" s="70"/>
      <c r="I11" s="51"/>
      <c r="J11" s="102"/>
      <c r="K11" s="53" t="s">
        <v>49</v>
      </c>
      <c r="L11" s="71" t="s">
        <v>49</v>
      </c>
      <c r="M11" s="119">
        <f t="shared" si="1"/>
        <v>0</v>
      </c>
      <c r="N11" s="70"/>
      <c r="P11" s="51"/>
      <c r="Q11" s="102"/>
      <c r="R11" s="53" t="s">
        <v>49</v>
      </c>
      <c r="S11" s="71" t="s">
        <v>49</v>
      </c>
      <c r="T11" s="119">
        <v>0</v>
      </c>
      <c r="U11" s="70"/>
    </row>
    <row r="12" spans="2:21">
      <c r="B12" s="51"/>
      <c r="C12" s="102"/>
      <c r="D12" s="53" t="s">
        <v>49</v>
      </c>
      <c r="E12" s="71" t="s">
        <v>49</v>
      </c>
      <c r="F12" s="119">
        <f t="shared" si="0"/>
        <v>0</v>
      </c>
      <c r="G12" s="70"/>
      <c r="I12" s="51"/>
      <c r="J12" s="102"/>
      <c r="K12" s="53" t="s">
        <v>49</v>
      </c>
      <c r="L12" s="71" t="s">
        <v>49</v>
      </c>
      <c r="M12" s="119">
        <f t="shared" si="1"/>
        <v>0</v>
      </c>
      <c r="N12" s="70"/>
      <c r="P12" s="51"/>
      <c r="Q12" s="102"/>
      <c r="R12" s="53" t="s">
        <v>49</v>
      </c>
      <c r="S12" s="71" t="s">
        <v>49</v>
      </c>
      <c r="T12" s="119">
        <v>0</v>
      </c>
      <c r="U12" s="70"/>
    </row>
    <row r="13" spans="2:21">
      <c r="B13" s="51"/>
      <c r="C13" s="102"/>
      <c r="D13" s="53" t="s">
        <v>49</v>
      </c>
      <c r="E13" s="71" t="s">
        <v>49</v>
      </c>
      <c r="F13" s="119">
        <f t="shared" si="0"/>
        <v>0</v>
      </c>
      <c r="G13" s="70"/>
      <c r="I13" s="51"/>
      <c r="J13" s="102"/>
      <c r="K13" s="53" t="s">
        <v>49</v>
      </c>
      <c r="L13" s="71" t="s">
        <v>49</v>
      </c>
      <c r="M13" s="119">
        <f t="shared" si="1"/>
        <v>0</v>
      </c>
      <c r="N13" s="70"/>
      <c r="P13" s="51"/>
      <c r="Q13" s="102"/>
      <c r="R13" s="53" t="s">
        <v>49</v>
      </c>
      <c r="S13" s="71" t="s">
        <v>49</v>
      </c>
      <c r="T13" s="119">
        <v>0</v>
      </c>
      <c r="U13" s="70"/>
    </row>
    <row r="14" spans="2:21">
      <c r="B14" s="51"/>
      <c r="C14" s="102"/>
      <c r="D14" s="53" t="s">
        <v>49</v>
      </c>
      <c r="E14" s="71" t="s">
        <v>49</v>
      </c>
      <c r="F14" s="119">
        <f t="shared" si="0"/>
        <v>0</v>
      </c>
      <c r="G14" s="70"/>
      <c r="I14" s="51"/>
      <c r="J14" s="102"/>
      <c r="K14" s="53" t="s">
        <v>49</v>
      </c>
      <c r="L14" s="71" t="s">
        <v>49</v>
      </c>
      <c r="M14" s="119">
        <f t="shared" si="1"/>
        <v>0</v>
      </c>
      <c r="N14" s="70"/>
      <c r="P14" s="51"/>
      <c r="Q14" s="102"/>
      <c r="R14" s="53" t="s">
        <v>49</v>
      </c>
      <c r="S14" s="71" t="s">
        <v>49</v>
      </c>
      <c r="T14" s="119">
        <v>0</v>
      </c>
      <c r="U14" s="70"/>
    </row>
    <row r="15" spans="2:21">
      <c r="B15" s="51"/>
      <c r="C15" s="102"/>
      <c r="D15" s="53" t="s">
        <v>49</v>
      </c>
      <c r="E15" s="71" t="s">
        <v>49</v>
      </c>
      <c r="F15" s="119">
        <f t="shared" si="0"/>
        <v>0</v>
      </c>
      <c r="G15" s="70"/>
      <c r="I15" s="51"/>
      <c r="J15" s="102"/>
      <c r="K15" s="53" t="s">
        <v>49</v>
      </c>
      <c r="L15" s="71" t="s">
        <v>49</v>
      </c>
      <c r="M15" s="119">
        <f t="shared" si="1"/>
        <v>0</v>
      </c>
      <c r="N15" s="70"/>
      <c r="P15" s="51"/>
      <c r="Q15" s="102"/>
      <c r="R15" s="53" t="s">
        <v>49</v>
      </c>
      <c r="S15" s="71" t="s">
        <v>49</v>
      </c>
      <c r="T15" s="119">
        <v>0</v>
      </c>
      <c r="U15" s="70"/>
    </row>
    <row r="16" spans="2:21">
      <c r="B16" s="51"/>
      <c r="C16" s="102"/>
      <c r="D16" s="53" t="s">
        <v>49</v>
      </c>
      <c r="E16" s="71" t="s">
        <v>49</v>
      </c>
      <c r="F16" s="119">
        <f t="shared" si="0"/>
        <v>0</v>
      </c>
      <c r="G16" s="70"/>
      <c r="I16" s="51"/>
      <c r="J16" s="102"/>
      <c r="K16" s="53" t="s">
        <v>49</v>
      </c>
      <c r="L16" s="71" t="s">
        <v>49</v>
      </c>
      <c r="M16" s="119">
        <f t="shared" si="1"/>
        <v>0</v>
      </c>
      <c r="N16" s="70"/>
      <c r="P16" s="51"/>
      <c r="Q16" s="102"/>
      <c r="R16" s="53" t="s">
        <v>49</v>
      </c>
      <c r="S16" s="71" t="s">
        <v>49</v>
      </c>
      <c r="T16" s="119">
        <v>0</v>
      </c>
      <c r="U16" s="70"/>
    </row>
    <row r="17" spans="2:21">
      <c r="B17" s="51"/>
      <c r="C17" s="52"/>
      <c r="D17" s="53" t="s">
        <v>49</v>
      </c>
      <c r="E17" s="54" t="s">
        <v>49</v>
      </c>
      <c r="F17" s="118">
        <f t="shared" si="0"/>
        <v>0</v>
      </c>
      <c r="G17" s="55"/>
      <c r="I17" s="51"/>
      <c r="J17" s="52"/>
      <c r="K17" s="53" t="s">
        <v>49</v>
      </c>
      <c r="L17" s="54" t="s">
        <v>49</v>
      </c>
      <c r="M17" s="118">
        <f t="shared" si="1"/>
        <v>0</v>
      </c>
      <c r="N17" s="55"/>
      <c r="P17" s="51"/>
      <c r="Q17" s="52"/>
      <c r="R17" s="53" t="s">
        <v>49</v>
      </c>
      <c r="S17" s="54" t="s">
        <v>49</v>
      </c>
      <c r="T17" s="118">
        <v>0</v>
      </c>
      <c r="U17" s="55"/>
    </row>
    <row r="18" spans="2:21">
      <c r="B18" s="51"/>
      <c r="C18" s="52"/>
      <c r="D18" s="53" t="s">
        <v>49</v>
      </c>
      <c r="E18" s="54" t="s">
        <v>49</v>
      </c>
      <c r="F18" s="118">
        <f t="shared" si="0"/>
        <v>0</v>
      </c>
      <c r="G18" s="55"/>
      <c r="I18" s="51"/>
      <c r="J18" s="52"/>
      <c r="K18" s="53" t="s">
        <v>49</v>
      </c>
      <c r="L18" s="54" t="s">
        <v>49</v>
      </c>
      <c r="M18" s="118">
        <f t="shared" si="1"/>
        <v>0</v>
      </c>
      <c r="N18" s="55"/>
      <c r="P18" s="51"/>
      <c r="Q18" s="52"/>
      <c r="R18" s="53" t="s">
        <v>49</v>
      </c>
      <c r="S18" s="54" t="s">
        <v>49</v>
      </c>
      <c r="T18" s="118">
        <v>0</v>
      </c>
      <c r="U18" s="55"/>
    </row>
    <row r="19" spans="2:21">
      <c r="B19" s="51"/>
      <c r="C19" s="52"/>
      <c r="D19" s="53" t="s">
        <v>49</v>
      </c>
      <c r="E19" s="54" t="s">
        <v>49</v>
      </c>
      <c r="F19" s="118">
        <f t="shared" si="0"/>
        <v>0</v>
      </c>
      <c r="G19" s="55"/>
      <c r="I19" s="51"/>
      <c r="J19" s="52"/>
      <c r="K19" s="53" t="s">
        <v>49</v>
      </c>
      <c r="L19" s="54" t="s">
        <v>49</v>
      </c>
      <c r="M19" s="118">
        <f t="shared" si="1"/>
        <v>0</v>
      </c>
      <c r="N19" s="55"/>
      <c r="P19" s="51"/>
      <c r="Q19" s="52"/>
      <c r="R19" s="53" t="s">
        <v>49</v>
      </c>
      <c r="S19" s="54" t="s">
        <v>49</v>
      </c>
      <c r="T19" s="118">
        <v>0</v>
      </c>
      <c r="U19" s="55"/>
    </row>
    <row r="20" spans="2:21">
      <c r="B20" s="51"/>
      <c r="C20" s="52"/>
      <c r="D20" s="53" t="s">
        <v>49</v>
      </c>
      <c r="E20" s="54" t="s">
        <v>49</v>
      </c>
      <c r="F20" s="118">
        <f t="shared" si="0"/>
        <v>0</v>
      </c>
      <c r="G20" s="55"/>
      <c r="I20" s="51"/>
      <c r="J20" s="52"/>
      <c r="K20" s="53" t="s">
        <v>49</v>
      </c>
      <c r="L20" s="54" t="s">
        <v>49</v>
      </c>
      <c r="M20" s="118">
        <f t="shared" si="1"/>
        <v>0</v>
      </c>
      <c r="N20" s="55"/>
      <c r="P20" s="51"/>
      <c r="Q20" s="52"/>
      <c r="R20" s="53" t="s">
        <v>49</v>
      </c>
      <c r="S20" s="54" t="s">
        <v>49</v>
      </c>
      <c r="T20" s="118">
        <v>0</v>
      </c>
      <c r="U20" s="55"/>
    </row>
    <row r="21" spans="2:21">
      <c r="B21" s="56"/>
      <c r="C21" s="57"/>
      <c r="D21" s="49" t="s">
        <v>49</v>
      </c>
      <c r="E21" s="58" t="s">
        <v>49</v>
      </c>
      <c r="F21" s="120">
        <f t="shared" si="0"/>
        <v>0</v>
      </c>
      <c r="G21" s="59"/>
      <c r="I21" s="56"/>
      <c r="J21" s="57"/>
      <c r="K21" s="49" t="s">
        <v>49</v>
      </c>
      <c r="L21" s="58" t="s">
        <v>49</v>
      </c>
      <c r="M21" s="120">
        <f t="shared" si="1"/>
        <v>0</v>
      </c>
      <c r="N21" s="59"/>
      <c r="P21" s="56"/>
      <c r="Q21" s="57"/>
      <c r="R21" s="49" t="s">
        <v>49</v>
      </c>
      <c r="S21" s="58" t="s">
        <v>49</v>
      </c>
      <c r="T21" s="120">
        <v>0</v>
      </c>
      <c r="U21" s="59"/>
    </row>
    <row r="22" spans="2:21" ht="13" thickBot="1">
      <c r="B22" s="74" t="s">
        <v>148</v>
      </c>
      <c r="C22" s="75"/>
      <c r="D22" s="76"/>
      <c r="E22" s="121"/>
      <c r="F22" s="77"/>
      <c r="G22" s="64">
        <f>SUM(F7:F21)</f>
        <v>0</v>
      </c>
      <c r="I22" s="74" t="s">
        <v>148</v>
      </c>
      <c r="J22" s="75"/>
      <c r="K22" s="76"/>
      <c r="L22" s="121"/>
      <c r="M22" s="77"/>
      <c r="N22" s="64">
        <f>SUM(M7:M21)</f>
        <v>0</v>
      </c>
      <c r="P22" s="74" t="s">
        <v>148</v>
      </c>
      <c r="Q22" s="75"/>
      <c r="R22" s="76"/>
      <c r="S22" s="121"/>
      <c r="T22" s="77"/>
      <c r="U22" s="64">
        <v>0</v>
      </c>
    </row>
    <row r="23" spans="2:21" ht="13" thickBot="1">
      <c r="B23" s="65"/>
      <c r="C23" s="65"/>
      <c r="D23" s="65"/>
      <c r="E23" s="122"/>
      <c r="F23" s="65"/>
      <c r="G23" s="66"/>
      <c r="I23" s="65"/>
      <c r="J23" s="65"/>
      <c r="K23" s="65"/>
      <c r="L23" s="122"/>
      <c r="M23" s="65"/>
      <c r="N23" s="66"/>
      <c r="P23" s="65"/>
      <c r="Q23" s="65"/>
      <c r="R23" s="65"/>
      <c r="S23" s="122"/>
      <c r="T23" s="65"/>
      <c r="U23" s="66"/>
    </row>
    <row r="24" spans="2:21">
      <c r="B24" s="44" t="s">
        <v>149</v>
      </c>
      <c r="C24" s="67"/>
      <c r="D24" s="45"/>
      <c r="E24" s="123"/>
      <c r="F24" s="45"/>
      <c r="G24" s="46"/>
      <c r="I24" s="44" t="s">
        <v>149</v>
      </c>
      <c r="J24" s="67"/>
      <c r="K24" s="45"/>
      <c r="L24" s="123"/>
      <c r="M24" s="45"/>
      <c r="N24" s="46"/>
      <c r="P24" s="44" t="s">
        <v>149</v>
      </c>
      <c r="Q24" s="67"/>
      <c r="R24" s="45"/>
      <c r="S24" s="123"/>
      <c r="T24" s="45"/>
      <c r="U24" s="46"/>
    </row>
    <row r="25" spans="2:21">
      <c r="B25" s="47" t="s">
        <v>150</v>
      </c>
      <c r="C25" s="68" t="s">
        <v>151</v>
      </c>
      <c r="D25" s="49" t="s">
        <v>72</v>
      </c>
      <c r="E25" s="124" t="s">
        <v>152</v>
      </c>
      <c r="F25" s="49" t="s">
        <v>74</v>
      </c>
      <c r="G25" s="50" t="s">
        <v>75</v>
      </c>
      <c r="I25" s="47" t="s">
        <v>150</v>
      </c>
      <c r="J25" s="68" t="s">
        <v>151</v>
      </c>
      <c r="K25" s="49" t="s">
        <v>72</v>
      </c>
      <c r="L25" s="124" t="s">
        <v>152</v>
      </c>
      <c r="M25" s="49" t="s">
        <v>74</v>
      </c>
      <c r="N25" s="50" t="s">
        <v>75</v>
      </c>
      <c r="P25" s="47" t="s">
        <v>150</v>
      </c>
      <c r="Q25" s="68" t="s">
        <v>151</v>
      </c>
      <c r="R25" s="49" t="s">
        <v>72</v>
      </c>
      <c r="S25" s="124" t="s">
        <v>152</v>
      </c>
      <c r="T25" s="49" t="s">
        <v>74</v>
      </c>
      <c r="U25" s="50" t="s">
        <v>75</v>
      </c>
    </row>
    <row r="26" spans="2:21">
      <c r="B26" s="51" t="s">
        <v>153</v>
      </c>
      <c r="C26" s="69">
        <v>5</v>
      </c>
      <c r="D26" s="53" t="s">
        <v>154</v>
      </c>
      <c r="E26" s="54">
        <v>418747.80586293689</v>
      </c>
      <c r="F26" s="118">
        <f t="shared" ref="F26:F35" si="2">IF(E26&lt;&gt;"",ROUND(C26*E26,0),0)</f>
        <v>2093739</v>
      </c>
      <c r="G26" s="70"/>
      <c r="I26" s="51" t="s">
        <v>153</v>
      </c>
      <c r="J26" s="69">
        <v>8</v>
      </c>
      <c r="K26" s="53" t="s">
        <v>154</v>
      </c>
      <c r="L26" s="54">
        <v>418747.80586293689</v>
      </c>
      <c r="M26" s="118">
        <f t="shared" ref="M26:M35" si="3">IF(L26&lt;&gt;"",ROUND(J26*L26,0),0)</f>
        <v>3349982</v>
      </c>
      <c r="N26" s="70"/>
      <c r="P26" s="51" t="s">
        <v>153</v>
      </c>
      <c r="Q26" s="69">
        <v>5</v>
      </c>
      <c r="R26" s="53" t="s">
        <v>154</v>
      </c>
      <c r="S26" s="54">
        <v>418747.80586293689</v>
      </c>
      <c r="T26" s="118">
        <v>2093739</v>
      </c>
      <c r="U26" s="70"/>
    </row>
    <row r="27" spans="2:21">
      <c r="B27" s="51" t="s">
        <v>155</v>
      </c>
      <c r="C27" s="69">
        <v>5</v>
      </c>
      <c r="D27" s="53" t="s">
        <v>154</v>
      </c>
      <c r="E27" s="71">
        <v>29910.55756163835</v>
      </c>
      <c r="F27" s="118">
        <f t="shared" si="2"/>
        <v>149553</v>
      </c>
      <c r="G27" s="70"/>
      <c r="I27" s="51" t="s">
        <v>155</v>
      </c>
      <c r="J27" s="69">
        <v>8</v>
      </c>
      <c r="K27" s="53" t="s">
        <v>154</v>
      </c>
      <c r="L27" s="71">
        <v>29910.55756163835</v>
      </c>
      <c r="M27" s="118">
        <f t="shared" si="3"/>
        <v>239284</v>
      </c>
      <c r="N27" s="70"/>
      <c r="P27" s="51" t="s">
        <v>155</v>
      </c>
      <c r="Q27" s="69">
        <v>5</v>
      </c>
      <c r="R27" s="53" t="s">
        <v>154</v>
      </c>
      <c r="S27" s="71">
        <v>29910.55756163835</v>
      </c>
      <c r="T27" s="118">
        <v>149553</v>
      </c>
      <c r="U27" s="70"/>
    </row>
    <row r="28" spans="2:21">
      <c r="B28" s="51" t="s">
        <v>156</v>
      </c>
      <c r="C28" s="69">
        <v>5</v>
      </c>
      <c r="D28" s="53" t="s">
        <v>154</v>
      </c>
      <c r="E28" s="71">
        <v>5982.1115123276704</v>
      </c>
      <c r="F28" s="118">
        <f t="shared" si="2"/>
        <v>29911</v>
      </c>
      <c r="G28" s="70"/>
      <c r="I28" s="51" t="s">
        <v>156</v>
      </c>
      <c r="J28" s="69">
        <v>8</v>
      </c>
      <c r="K28" s="53" t="s">
        <v>154</v>
      </c>
      <c r="L28" s="71">
        <v>5982.1115123276704</v>
      </c>
      <c r="M28" s="118">
        <f t="shared" si="3"/>
        <v>47857</v>
      </c>
      <c r="N28" s="70"/>
      <c r="P28" s="51" t="s">
        <v>156</v>
      </c>
      <c r="Q28" s="69">
        <v>5</v>
      </c>
      <c r="R28" s="53" t="s">
        <v>154</v>
      </c>
      <c r="S28" s="71">
        <v>5982.1115123276704</v>
      </c>
      <c r="T28" s="118">
        <v>29911</v>
      </c>
      <c r="U28" s="70"/>
    </row>
    <row r="29" spans="2:21">
      <c r="B29" s="51" t="s">
        <v>157</v>
      </c>
      <c r="C29" s="69">
        <v>5</v>
      </c>
      <c r="D29" s="53" t="s">
        <v>154</v>
      </c>
      <c r="E29" s="71">
        <v>17946.334536983009</v>
      </c>
      <c r="F29" s="118">
        <f t="shared" si="2"/>
        <v>89732</v>
      </c>
      <c r="G29" s="70"/>
      <c r="I29" s="51" t="s">
        <v>157</v>
      </c>
      <c r="J29" s="69">
        <v>8</v>
      </c>
      <c r="K29" s="53" t="s">
        <v>154</v>
      </c>
      <c r="L29" s="71">
        <v>17946.334536983009</v>
      </c>
      <c r="M29" s="118">
        <f t="shared" si="3"/>
        <v>143571</v>
      </c>
      <c r="N29" s="70"/>
      <c r="P29" s="51" t="s">
        <v>157</v>
      </c>
      <c r="Q29" s="69">
        <v>5</v>
      </c>
      <c r="R29" s="53" t="s">
        <v>154</v>
      </c>
      <c r="S29" s="71">
        <v>17946.334536983009</v>
      </c>
      <c r="T29" s="118">
        <v>89732</v>
      </c>
      <c r="U29" s="70"/>
    </row>
    <row r="30" spans="2:21">
      <c r="B30" s="51"/>
      <c r="C30" s="69"/>
      <c r="D30" s="53" t="s">
        <v>49</v>
      </c>
      <c r="E30" s="71" t="s">
        <v>49</v>
      </c>
      <c r="F30" s="118">
        <f t="shared" si="2"/>
        <v>0</v>
      </c>
      <c r="G30" s="70"/>
      <c r="I30" s="51"/>
      <c r="J30" s="69"/>
      <c r="K30" s="53" t="s">
        <v>49</v>
      </c>
      <c r="L30" s="71" t="s">
        <v>49</v>
      </c>
      <c r="M30" s="118">
        <f t="shared" si="3"/>
        <v>0</v>
      </c>
      <c r="N30" s="70"/>
      <c r="P30" s="51"/>
      <c r="Q30" s="69"/>
      <c r="R30" s="53" t="s">
        <v>49</v>
      </c>
      <c r="S30" s="71" t="s">
        <v>49</v>
      </c>
      <c r="T30" s="118">
        <v>0</v>
      </c>
      <c r="U30" s="70"/>
    </row>
    <row r="31" spans="2:21">
      <c r="B31" s="51"/>
      <c r="C31" s="69"/>
      <c r="D31" s="53" t="s">
        <v>49</v>
      </c>
      <c r="E31" s="71" t="s">
        <v>49</v>
      </c>
      <c r="F31" s="118">
        <f t="shared" si="2"/>
        <v>0</v>
      </c>
      <c r="G31" s="70"/>
      <c r="I31" s="51"/>
      <c r="J31" s="69"/>
      <c r="K31" s="53" t="s">
        <v>49</v>
      </c>
      <c r="L31" s="71" t="s">
        <v>49</v>
      </c>
      <c r="M31" s="118">
        <f t="shared" si="3"/>
        <v>0</v>
      </c>
      <c r="N31" s="70"/>
      <c r="P31" s="51"/>
      <c r="Q31" s="69"/>
      <c r="R31" s="53" t="s">
        <v>49</v>
      </c>
      <c r="S31" s="71" t="s">
        <v>49</v>
      </c>
      <c r="T31" s="118">
        <v>0</v>
      </c>
      <c r="U31" s="70"/>
    </row>
    <row r="32" spans="2:21">
      <c r="B32" s="51"/>
      <c r="C32" s="69"/>
      <c r="D32" s="53" t="s">
        <v>49</v>
      </c>
      <c r="E32" s="71" t="s">
        <v>49</v>
      </c>
      <c r="F32" s="118">
        <f t="shared" si="2"/>
        <v>0</v>
      </c>
      <c r="G32" s="70"/>
      <c r="I32" s="51"/>
      <c r="J32" s="69"/>
      <c r="K32" s="53" t="s">
        <v>49</v>
      </c>
      <c r="L32" s="71" t="s">
        <v>49</v>
      </c>
      <c r="M32" s="118">
        <f t="shared" si="3"/>
        <v>0</v>
      </c>
      <c r="N32" s="70"/>
      <c r="P32" s="51"/>
      <c r="Q32" s="69"/>
      <c r="R32" s="53" t="s">
        <v>49</v>
      </c>
      <c r="S32" s="71" t="s">
        <v>49</v>
      </c>
      <c r="T32" s="118">
        <v>0</v>
      </c>
      <c r="U32" s="70"/>
    </row>
    <row r="33" spans="2:21">
      <c r="B33" s="51"/>
      <c r="C33" s="69"/>
      <c r="D33" s="53" t="s">
        <v>49</v>
      </c>
      <c r="E33" s="71" t="s">
        <v>49</v>
      </c>
      <c r="F33" s="118">
        <f t="shared" si="2"/>
        <v>0</v>
      </c>
      <c r="G33" s="70"/>
      <c r="I33" s="51"/>
      <c r="J33" s="69"/>
      <c r="K33" s="53" t="s">
        <v>49</v>
      </c>
      <c r="L33" s="71" t="s">
        <v>49</v>
      </c>
      <c r="M33" s="118">
        <f t="shared" si="3"/>
        <v>0</v>
      </c>
      <c r="N33" s="70"/>
      <c r="P33" s="51"/>
      <c r="Q33" s="69"/>
      <c r="R33" s="53" t="s">
        <v>49</v>
      </c>
      <c r="S33" s="71" t="s">
        <v>49</v>
      </c>
      <c r="T33" s="118">
        <v>0</v>
      </c>
      <c r="U33" s="70"/>
    </row>
    <row r="34" spans="2:21">
      <c r="B34" s="51"/>
      <c r="C34" s="69"/>
      <c r="D34" s="53" t="s">
        <v>49</v>
      </c>
      <c r="E34" s="71" t="s">
        <v>49</v>
      </c>
      <c r="F34" s="118">
        <f t="shared" si="2"/>
        <v>0</v>
      </c>
      <c r="G34" s="70"/>
      <c r="I34" s="51"/>
      <c r="J34" s="69"/>
      <c r="K34" s="53" t="s">
        <v>49</v>
      </c>
      <c r="L34" s="71" t="s">
        <v>49</v>
      </c>
      <c r="M34" s="118">
        <f t="shared" si="3"/>
        <v>0</v>
      </c>
      <c r="N34" s="70"/>
      <c r="P34" s="51"/>
      <c r="Q34" s="69"/>
      <c r="R34" s="53" t="s">
        <v>49</v>
      </c>
      <c r="S34" s="71" t="s">
        <v>49</v>
      </c>
      <c r="T34" s="118">
        <v>0</v>
      </c>
      <c r="U34" s="70"/>
    </row>
    <row r="35" spans="2:21">
      <c r="B35" s="56"/>
      <c r="C35" s="72"/>
      <c r="D35" s="49" t="s">
        <v>49</v>
      </c>
      <c r="E35" s="58" t="s">
        <v>49</v>
      </c>
      <c r="F35" s="125">
        <f t="shared" si="2"/>
        <v>0</v>
      </c>
      <c r="G35" s="59"/>
      <c r="I35" s="56"/>
      <c r="J35" s="72"/>
      <c r="K35" s="49" t="s">
        <v>49</v>
      </c>
      <c r="L35" s="58" t="s">
        <v>49</v>
      </c>
      <c r="M35" s="125">
        <f t="shared" si="3"/>
        <v>0</v>
      </c>
      <c r="N35" s="59"/>
      <c r="P35" s="56"/>
      <c r="Q35" s="72"/>
      <c r="R35" s="49" t="s">
        <v>49</v>
      </c>
      <c r="S35" s="58" t="s">
        <v>49</v>
      </c>
      <c r="T35" s="125">
        <v>0</v>
      </c>
      <c r="U35" s="59"/>
    </row>
    <row r="36" spans="2:21" ht="13" thickBot="1">
      <c r="B36" s="74" t="s">
        <v>162</v>
      </c>
      <c r="C36" s="75"/>
      <c r="D36" s="76"/>
      <c r="E36" s="121"/>
      <c r="F36" s="77"/>
      <c r="G36" s="64">
        <f>SUM(F26:F35)</f>
        <v>2362935</v>
      </c>
      <c r="I36" s="74" t="s">
        <v>162</v>
      </c>
      <c r="J36" s="75"/>
      <c r="K36" s="76"/>
      <c r="L36" s="121"/>
      <c r="M36" s="77"/>
      <c r="N36" s="64">
        <f>SUM(M26:M35)</f>
        <v>3780694</v>
      </c>
      <c r="P36" s="74" t="s">
        <v>162</v>
      </c>
      <c r="Q36" s="75"/>
      <c r="R36" s="76"/>
      <c r="S36" s="121"/>
      <c r="T36" s="77"/>
      <c r="U36" s="64">
        <v>2362935</v>
      </c>
    </row>
    <row r="37" spans="2:21" ht="13" thickBot="1">
      <c r="B37" s="65"/>
      <c r="C37" s="65"/>
      <c r="D37" s="65"/>
      <c r="E37" s="122"/>
      <c r="F37" s="65"/>
      <c r="G37" s="66"/>
      <c r="I37" s="65"/>
      <c r="J37" s="65"/>
      <c r="K37" s="65"/>
      <c r="L37" s="122"/>
      <c r="M37" s="65"/>
      <c r="N37" s="66"/>
      <c r="P37" s="65"/>
      <c r="Q37" s="65"/>
      <c r="R37" s="65"/>
      <c r="S37" s="122"/>
      <c r="T37" s="65"/>
      <c r="U37" s="66"/>
    </row>
    <row r="38" spans="2:21">
      <c r="B38" s="44" t="s">
        <v>163</v>
      </c>
      <c r="C38" s="67"/>
      <c r="D38" s="45"/>
      <c r="E38" s="123"/>
      <c r="F38" s="45"/>
      <c r="G38" s="46"/>
      <c r="I38" s="44" t="s">
        <v>163</v>
      </c>
      <c r="J38" s="67"/>
      <c r="K38" s="45"/>
      <c r="L38" s="123"/>
      <c r="M38" s="45"/>
      <c r="N38" s="46"/>
      <c r="P38" s="44" t="s">
        <v>163</v>
      </c>
      <c r="Q38" s="67"/>
      <c r="R38" s="45"/>
      <c r="S38" s="123"/>
      <c r="T38" s="45"/>
      <c r="U38" s="46"/>
    </row>
    <row r="39" spans="2:21">
      <c r="B39" s="47" t="s">
        <v>150</v>
      </c>
      <c r="C39" s="68" t="s">
        <v>151</v>
      </c>
      <c r="D39" s="49" t="s">
        <v>72</v>
      </c>
      <c r="E39" s="124" t="s">
        <v>152</v>
      </c>
      <c r="F39" s="49" t="s">
        <v>74</v>
      </c>
      <c r="G39" s="50" t="s">
        <v>75</v>
      </c>
      <c r="I39" s="47" t="s">
        <v>150</v>
      </c>
      <c r="J39" s="68" t="s">
        <v>151</v>
      </c>
      <c r="K39" s="49" t="s">
        <v>72</v>
      </c>
      <c r="L39" s="124" t="s">
        <v>152</v>
      </c>
      <c r="M39" s="49" t="s">
        <v>74</v>
      </c>
      <c r="N39" s="50" t="s">
        <v>75</v>
      </c>
      <c r="P39" s="47" t="s">
        <v>150</v>
      </c>
      <c r="Q39" s="68" t="s">
        <v>151</v>
      </c>
      <c r="R39" s="49" t="s">
        <v>72</v>
      </c>
      <c r="S39" s="124" t="s">
        <v>152</v>
      </c>
      <c r="T39" s="49" t="s">
        <v>74</v>
      </c>
      <c r="U39" s="50" t="s">
        <v>75</v>
      </c>
    </row>
    <row r="40" spans="2:21">
      <c r="B40" s="51" t="s">
        <v>164</v>
      </c>
      <c r="C40" s="69"/>
      <c r="D40" s="53"/>
      <c r="E40" s="126"/>
      <c r="F40" s="118">
        <f t="shared" ref="F40:F51" si="4">IF(E40&lt;&gt;"",ROUND(C40*E40,0),0)</f>
        <v>0</v>
      </c>
      <c r="G40" s="70"/>
      <c r="I40" s="51" t="s">
        <v>164</v>
      </c>
      <c r="J40" s="69"/>
      <c r="K40" s="53"/>
      <c r="L40" s="126"/>
      <c r="M40" s="118">
        <f t="shared" ref="M40:M51" si="5">IF(L40&lt;&gt;"",ROUND(J40*L40,0),0)</f>
        <v>0</v>
      </c>
      <c r="N40" s="70"/>
      <c r="P40" s="51" t="s">
        <v>164</v>
      </c>
      <c r="Q40" s="69"/>
      <c r="R40" s="53"/>
      <c r="S40" s="126"/>
      <c r="T40" s="118">
        <v>0</v>
      </c>
      <c r="U40" s="70"/>
    </row>
    <row r="41" spans="2:21">
      <c r="B41" s="51" t="s">
        <v>165</v>
      </c>
      <c r="C41" s="69">
        <v>7.5</v>
      </c>
      <c r="D41" s="53" t="s">
        <v>166</v>
      </c>
      <c r="E41" s="126">
        <v>1089144.5672263077</v>
      </c>
      <c r="F41" s="118">
        <f t="shared" si="4"/>
        <v>8168584</v>
      </c>
      <c r="G41" s="70"/>
      <c r="I41" s="51" t="s">
        <v>165</v>
      </c>
      <c r="J41" s="69">
        <v>15</v>
      </c>
      <c r="K41" s="53" t="s">
        <v>166</v>
      </c>
      <c r="L41" s="126">
        <v>1089144.5672263077</v>
      </c>
      <c r="M41" s="118">
        <f t="shared" si="5"/>
        <v>16337169</v>
      </c>
      <c r="N41" s="70"/>
      <c r="P41" s="51" t="s">
        <v>165</v>
      </c>
      <c r="Q41" s="69">
        <v>22.5</v>
      </c>
      <c r="R41" s="53" t="s">
        <v>166</v>
      </c>
      <c r="S41" s="126">
        <v>1089144.5672263077</v>
      </c>
      <c r="T41" s="118">
        <v>24505753</v>
      </c>
      <c r="U41" s="70"/>
    </row>
    <row r="42" spans="2:21">
      <c r="B42" s="51" t="s">
        <v>167</v>
      </c>
      <c r="C42" s="69">
        <v>1</v>
      </c>
      <c r="D42" s="53" t="s">
        <v>166</v>
      </c>
      <c r="E42" s="126">
        <v>742598.56856339157</v>
      </c>
      <c r="F42" s="118">
        <f t="shared" si="4"/>
        <v>742599</v>
      </c>
      <c r="G42" s="70"/>
      <c r="I42" s="51" t="s">
        <v>167</v>
      </c>
      <c r="J42" s="69">
        <v>1</v>
      </c>
      <c r="K42" s="53" t="s">
        <v>166</v>
      </c>
      <c r="L42" s="126">
        <v>742598.56856339157</v>
      </c>
      <c r="M42" s="118">
        <f t="shared" si="5"/>
        <v>742599</v>
      </c>
      <c r="N42" s="70"/>
      <c r="P42" s="51" t="s">
        <v>167</v>
      </c>
      <c r="Q42" s="69">
        <v>1</v>
      </c>
      <c r="R42" s="53" t="s">
        <v>166</v>
      </c>
      <c r="S42" s="126">
        <v>742598.56856339157</v>
      </c>
      <c r="T42" s="118">
        <v>742599</v>
      </c>
      <c r="U42" s="70"/>
    </row>
    <row r="43" spans="2:21">
      <c r="B43" s="51" t="s">
        <v>168</v>
      </c>
      <c r="C43" s="69">
        <v>2.25</v>
      </c>
      <c r="D43" s="53" t="s">
        <v>169</v>
      </c>
      <c r="E43" s="126">
        <v>103138.69007824882</v>
      </c>
      <c r="F43" s="118">
        <f t="shared" si="4"/>
        <v>232062</v>
      </c>
      <c r="G43" s="70"/>
      <c r="I43" s="51" t="s">
        <v>168</v>
      </c>
      <c r="J43" s="69">
        <v>4.5</v>
      </c>
      <c r="K43" s="53" t="s">
        <v>169</v>
      </c>
      <c r="L43" s="126">
        <v>103138.69007824882</v>
      </c>
      <c r="M43" s="118">
        <f t="shared" si="5"/>
        <v>464124</v>
      </c>
      <c r="N43" s="70"/>
      <c r="P43" s="51" t="s">
        <v>168</v>
      </c>
      <c r="Q43" s="69">
        <v>6.75</v>
      </c>
      <c r="R43" s="53" t="s">
        <v>169</v>
      </c>
      <c r="S43" s="126">
        <v>103138.69007824882</v>
      </c>
      <c r="T43" s="118">
        <v>696186</v>
      </c>
      <c r="U43" s="70"/>
    </row>
    <row r="44" spans="2:21">
      <c r="B44" s="51" t="s">
        <v>427</v>
      </c>
      <c r="C44" s="69">
        <v>1</v>
      </c>
      <c r="D44" s="53" t="s">
        <v>173</v>
      </c>
      <c r="E44" s="126">
        <v>2475328.561877972</v>
      </c>
      <c r="F44" s="118">
        <f t="shared" si="4"/>
        <v>2475329</v>
      </c>
      <c r="G44" s="70"/>
      <c r="I44" s="51" t="s">
        <v>427</v>
      </c>
      <c r="J44" s="69">
        <v>1</v>
      </c>
      <c r="K44" s="53" t="s">
        <v>173</v>
      </c>
      <c r="L44" s="126">
        <v>2475328.561877972</v>
      </c>
      <c r="M44" s="118">
        <f t="shared" si="5"/>
        <v>2475329</v>
      </c>
      <c r="N44" s="70"/>
      <c r="P44" s="51" t="s">
        <v>427</v>
      </c>
      <c r="Q44" s="69">
        <v>1</v>
      </c>
      <c r="R44" s="53" t="s">
        <v>173</v>
      </c>
      <c r="S44" s="126">
        <v>2475328.561877972</v>
      </c>
      <c r="T44" s="118">
        <v>2475329</v>
      </c>
      <c r="U44" s="70"/>
    </row>
    <row r="45" spans="2:21">
      <c r="B45" s="51"/>
      <c r="C45" s="69"/>
      <c r="D45" s="53" t="s">
        <v>49</v>
      </c>
      <c r="E45" s="126" t="s">
        <v>49</v>
      </c>
      <c r="F45" s="118">
        <f t="shared" si="4"/>
        <v>0</v>
      </c>
      <c r="G45" s="70"/>
      <c r="I45" s="51"/>
      <c r="J45" s="69"/>
      <c r="K45" s="53" t="s">
        <v>49</v>
      </c>
      <c r="L45" s="126" t="s">
        <v>49</v>
      </c>
      <c r="M45" s="118">
        <f t="shared" si="5"/>
        <v>0</v>
      </c>
      <c r="N45" s="70"/>
      <c r="P45" s="51"/>
      <c r="Q45" s="69"/>
      <c r="R45" s="53" t="s">
        <v>49</v>
      </c>
      <c r="S45" s="126" t="s">
        <v>49</v>
      </c>
      <c r="T45" s="118">
        <v>0</v>
      </c>
      <c r="U45" s="70"/>
    </row>
    <row r="46" spans="2:21">
      <c r="B46" s="51"/>
      <c r="C46" s="69"/>
      <c r="D46" s="53" t="s">
        <v>49</v>
      </c>
      <c r="E46" s="126" t="s">
        <v>49</v>
      </c>
      <c r="F46" s="118">
        <f t="shared" si="4"/>
        <v>0</v>
      </c>
      <c r="G46" s="70"/>
      <c r="I46" s="51"/>
      <c r="J46" s="69"/>
      <c r="K46" s="53" t="s">
        <v>49</v>
      </c>
      <c r="L46" s="126" t="s">
        <v>49</v>
      </c>
      <c r="M46" s="118">
        <f t="shared" si="5"/>
        <v>0</v>
      </c>
      <c r="N46" s="70"/>
      <c r="P46" s="51"/>
      <c r="Q46" s="69"/>
      <c r="R46" s="53" t="s">
        <v>49</v>
      </c>
      <c r="S46" s="126" t="s">
        <v>49</v>
      </c>
      <c r="T46" s="118">
        <v>0</v>
      </c>
      <c r="U46" s="70"/>
    </row>
    <row r="47" spans="2:21">
      <c r="B47" s="51"/>
      <c r="C47" s="69"/>
      <c r="D47" s="53" t="s">
        <v>49</v>
      </c>
      <c r="E47" s="126" t="s">
        <v>49</v>
      </c>
      <c r="F47" s="118">
        <f t="shared" si="4"/>
        <v>0</v>
      </c>
      <c r="G47" s="70"/>
      <c r="I47" s="51"/>
      <c r="J47" s="69"/>
      <c r="K47" s="53" t="s">
        <v>49</v>
      </c>
      <c r="L47" s="126" t="s">
        <v>49</v>
      </c>
      <c r="M47" s="118">
        <f t="shared" si="5"/>
        <v>0</v>
      </c>
      <c r="N47" s="70"/>
      <c r="P47" s="51"/>
      <c r="Q47" s="69"/>
      <c r="R47" s="53" t="s">
        <v>49</v>
      </c>
      <c r="S47" s="126" t="s">
        <v>49</v>
      </c>
      <c r="T47" s="118">
        <v>0</v>
      </c>
      <c r="U47" s="70"/>
    </row>
    <row r="48" spans="2:21">
      <c r="B48" s="51"/>
      <c r="C48" s="69"/>
      <c r="D48" s="53" t="s">
        <v>49</v>
      </c>
      <c r="E48" s="126" t="s">
        <v>49</v>
      </c>
      <c r="F48" s="118">
        <f t="shared" si="4"/>
        <v>0</v>
      </c>
      <c r="G48" s="70"/>
      <c r="I48" s="51"/>
      <c r="J48" s="69"/>
      <c r="K48" s="53" t="s">
        <v>49</v>
      </c>
      <c r="L48" s="126" t="s">
        <v>49</v>
      </c>
      <c r="M48" s="118">
        <f t="shared" si="5"/>
        <v>0</v>
      </c>
      <c r="N48" s="70"/>
      <c r="P48" s="51"/>
      <c r="Q48" s="69"/>
      <c r="R48" s="53" t="s">
        <v>49</v>
      </c>
      <c r="S48" s="126" t="s">
        <v>49</v>
      </c>
      <c r="T48" s="118">
        <v>0</v>
      </c>
      <c r="U48" s="70"/>
    </row>
    <row r="49" spans="2:21">
      <c r="B49" s="51"/>
      <c r="C49" s="69"/>
      <c r="D49" s="53" t="s">
        <v>49</v>
      </c>
      <c r="E49" s="126" t="s">
        <v>49</v>
      </c>
      <c r="F49" s="118">
        <f t="shared" si="4"/>
        <v>0</v>
      </c>
      <c r="G49" s="70"/>
      <c r="I49" s="51"/>
      <c r="J49" s="69"/>
      <c r="K49" s="53" t="s">
        <v>49</v>
      </c>
      <c r="L49" s="126" t="s">
        <v>49</v>
      </c>
      <c r="M49" s="118">
        <f t="shared" si="5"/>
        <v>0</v>
      </c>
      <c r="N49" s="70"/>
      <c r="P49" s="51"/>
      <c r="Q49" s="69"/>
      <c r="R49" s="53" t="s">
        <v>49</v>
      </c>
      <c r="S49" s="126" t="s">
        <v>49</v>
      </c>
      <c r="T49" s="118">
        <v>0</v>
      </c>
      <c r="U49" s="70"/>
    </row>
    <row r="50" spans="2:21">
      <c r="B50" s="51"/>
      <c r="C50" s="69"/>
      <c r="D50" s="53" t="s">
        <v>49</v>
      </c>
      <c r="E50" s="126" t="s">
        <v>49</v>
      </c>
      <c r="F50" s="118">
        <f t="shared" si="4"/>
        <v>0</v>
      </c>
      <c r="G50" s="70"/>
      <c r="I50" s="51"/>
      <c r="J50" s="69"/>
      <c r="K50" s="53" t="s">
        <v>49</v>
      </c>
      <c r="L50" s="126" t="s">
        <v>49</v>
      </c>
      <c r="M50" s="118">
        <f t="shared" si="5"/>
        <v>0</v>
      </c>
      <c r="N50" s="70"/>
      <c r="P50" s="51"/>
      <c r="Q50" s="69"/>
      <c r="R50" s="53" t="s">
        <v>49</v>
      </c>
      <c r="S50" s="126" t="s">
        <v>49</v>
      </c>
      <c r="T50" s="118">
        <v>0</v>
      </c>
      <c r="U50" s="70"/>
    </row>
    <row r="51" spans="2:21">
      <c r="B51" s="56"/>
      <c r="C51" s="72"/>
      <c r="D51" s="49" t="s">
        <v>49</v>
      </c>
      <c r="E51" s="128" t="s">
        <v>49</v>
      </c>
      <c r="F51" s="125">
        <f t="shared" si="4"/>
        <v>0</v>
      </c>
      <c r="G51" s="59"/>
      <c r="I51" s="56"/>
      <c r="J51" s="72"/>
      <c r="K51" s="49" t="s">
        <v>49</v>
      </c>
      <c r="L51" s="128" t="s">
        <v>49</v>
      </c>
      <c r="M51" s="125">
        <f t="shared" si="5"/>
        <v>0</v>
      </c>
      <c r="N51" s="59"/>
      <c r="P51" s="56"/>
      <c r="Q51" s="72"/>
      <c r="R51" s="49" t="s">
        <v>49</v>
      </c>
      <c r="S51" s="128" t="s">
        <v>49</v>
      </c>
      <c r="T51" s="125">
        <v>0</v>
      </c>
      <c r="U51" s="59"/>
    </row>
    <row r="52" spans="2:21" ht="13" thickBot="1">
      <c r="B52" s="74" t="s">
        <v>162</v>
      </c>
      <c r="C52" s="75"/>
      <c r="D52" s="76"/>
      <c r="E52" s="121"/>
      <c r="F52" s="77"/>
      <c r="G52" s="64">
        <f>SUM(F40:F51)</f>
        <v>11618574</v>
      </c>
      <c r="I52" s="74" t="s">
        <v>162</v>
      </c>
      <c r="J52" s="75"/>
      <c r="K52" s="76"/>
      <c r="L52" s="121"/>
      <c r="M52" s="77"/>
      <c r="N52" s="64">
        <f>SUM(M40:M51)</f>
        <v>20019221</v>
      </c>
      <c r="P52" s="74" t="s">
        <v>162</v>
      </c>
      <c r="Q52" s="75"/>
      <c r="R52" s="76"/>
      <c r="S52" s="121"/>
      <c r="T52" s="77"/>
      <c r="U52" s="64">
        <v>28419867</v>
      </c>
    </row>
    <row r="53" spans="2:21" ht="13" thickBot="1">
      <c r="B53" s="65"/>
      <c r="C53" s="80"/>
      <c r="D53" s="65"/>
      <c r="E53" s="122"/>
      <c r="F53" s="65"/>
      <c r="G53" s="81"/>
      <c r="I53" s="65"/>
      <c r="J53" s="80"/>
      <c r="K53" s="65"/>
      <c r="L53" s="122"/>
      <c r="M53" s="65"/>
      <c r="N53" s="81"/>
      <c r="P53" s="65"/>
      <c r="Q53" s="80"/>
      <c r="R53" s="65"/>
      <c r="S53" s="122"/>
      <c r="T53" s="65"/>
      <c r="U53" s="81"/>
    </row>
    <row r="54" spans="2:21">
      <c r="B54" s="44" t="s">
        <v>174</v>
      </c>
      <c r="C54" s="67"/>
      <c r="D54" s="45"/>
      <c r="E54" s="123"/>
      <c r="F54" s="45"/>
      <c r="G54" s="46"/>
      <c r="I54" s="44" t="s">
        <v>174</v>
      </c>
      <c r="J54" s="67"/>
      <c r="K54" s="45"/>
      <c r="L54" s="123"/>
      <c r="M54" s="45"/>
      <c r="N54" s="46"/>
      <c r="P54" s="44" t="s">
        <v>174</v>
      </c>
      <c r="Q54" s="67"/>
      <c r="R54" s="45"/>
      <c r="S54" s="123"/>
      <c r="T54" s="45"/>
      <c r="U54" s="46"/>
    </row>
    <row r="55" spans="2:21">
      <c r="B55" s="47" t="s">
        <v>70</v>
      </c>
      <c r="C55" s="68" t="s">
        <v>175</v>
      </c>
      <c r="D55" s="49" t="s">
        <v>176</v>
      </c>
      <c r="E55" s="124" t="s">
        <v>151</v>
      </c>
      <c r="F55" s="49" t="s">
        <v>74</v>
      </c>
      <c r="G55" s="50" t="s">
        <v>75</v>
      </c>
      <c r="I55" s="47" t="s">
        <v>70</v>
      </c>
      <c r="J55" s="68" t="s">
        <v>175</v>
      </c>
      <c r="K55" s="49" t="s">
        <v>176</v>
      </c>
      <c r="L55" s="124" t="s">
        <v>151</v>
      </c>
      <c r="M55" s="49" t="s">
        <v>74</v>
      </c>
      <c r="N55" s="50" t="s">
        <v>75</v>
      </c>
      <c r="P55" s="47" t="s">
        <v>70</v>
      </c>
      <c r="Q55" s="68" t="s">
        <v>175</v>
      </c>
      <c r="R55" s="49" t="s">
        <v>176</v>
      </c>
      <c r="S55" s="124" t="s">
        <v>151</v>
      </c>
      <c r="T55" s="49" t="s">
        <v>74</v>
      </c>
      <c r="U55" s="50" t="s">
        <v>75</v>
      </c>
    </row>
    <row r="56" spans="2:21">
      <c r="B56" s="51" t="s">
        <v>177</v>
      </c>
      <c r="C56" s="112">
        <v>786366.57149648794</v>
      </c>
      <c r="D56" s="112"/>
      <c r="E56" s="135">
        <v>1</v>
      </c>
      <c r="F56" s="118">
        <f t="shared" ref="F56:F65" si="6">IF(C56&lt;&gt;"",ROUND((C56+D56)*E56,0),0)</f>
        <v>786367</v>
      </c>
      <c r="G56" s="70"/>
      <c r="I56" s="51" t="s">
        <v>177</v>
      </c>
      <c r="J56" s="112">
        <v>786366.57149648794</v>
      </c>
      <c r="K56" s="112"/>
      <c r="L56" s="135">
        <v>1</v>
      </c>
      <c r="M56" s="118">
        <f t="shared" ref="M56:M65" si="7">IF(J56&lt;&gt;"",ROUND((J56+K56)*L56,0),0)</f>
        <v>786367</v>
      </c>
      <c r="N56" s="70"/>
      <c r="P56" s="51" t="s">
        <v>177</v>
      </c>
      <c r="Q56" s="112">
        <v>786366.57149648794</v>
      </c>
      <c r="R56" s="112"/>
      <c r="S56" s="135">
        <v>1</v>
      </c>
      <c r="T56" s="118">
        <v>786367</v>
      </c>
      <c r="U56" s="70"/>
    </row>
    <row r="57" spans="2:21">
      <c r="B57" s="51" t="s">
        <v>178</v>
      </c>
      <c r="C57" s="112">
        <v>480650.61643850018</v>
      </c>
      <c r="D57" s="113"/>
      <c r="E57" s="135">
        <v>15</v>
      </c>
      <c r="F57" s="118">
        <f t="shared" si="6"/>
        <v>7209759</v>
      </c>
      <c r="G57" s="70"/>
      <c r="I57" s="51" t="s">
        <v>178</v>
      </c>
      <c r="J57" s="112">
        <v>480650.61643850018</v>
      </c>
      <c r="K57" s="113"/>
      <c r="L57" s="135">
        <v>20</v>
      </c>
      <c r="M57" s="118">
        <f t="shared" si="7"/>
        <v>9613012</v>
      </c>
      <c r="N57" s="70"/>
      <c r="P57" s="51" t="s">
        <v>178</v>
      </c>
      <c r="Q57" s="112">
        <v>480650.61643850018</v>
      </c>
      <c r="R57" s="113"/>
      <c r="S57" s="135">
        <v>20</v>
      </c>
      <c r="T57" s="118">
        <v>9613012</v>
      </c>
      <c r="U57" s="70"/>
    </row>
    <row r="58" spans="2:21">
      <c r="B58" s="51" t="s">
        <v>179</v>
      </c>
      <c r="C58" s="112">
        <v>376865.66830805974</v>
      </c>
      <c r="D58" s="113"/>
      <c r="E58" s="135">
        <v>15</v>
      </c>
      <c r="F58" s="118">
        <f t="shared" si="6"/>
        <v>5652985</v>
      </c>
      <c r="G58" s="70"/>
      <c r="I58" s="51" t="s">
        <v>179</v>
      </c>
      <c r="J58" s="112">
        <v>376865.66830805974</v>
      </c>
      <c r="K58" s="113"/>
      <c r="L58" s="135">
        <v>20</v>
      </c>
      <c r="M58" s="118">
        <f t="shared" si="7"/>
        <v>7537313</v>
      </c>
      <c r="N58" s="70"/>
      <c r="P58" s="51" t="s">
        <v>179</v>
      </c>
      <c r="Q58" s="112">
        <v>376865.66830805974</v>
      </c>
      <c r="R58" s="113"/>
      <c r="S58" s="135">
        <v>20</v>
      </c>
      <c r="T58" s="118">
        <v>7537313</v>
      </c>
      <c r="U58" s="70"/>
    </row>
    <row r="59" spans="2:21">
      <c r="B59" s="51" t="s">
        <v>180</v>
      </c>
      <c r="C59" s="112">
        <v>172517.9943805123</v>
      </c>
      <c r="D59" s="113"/>
      <c r="E59" s="135">
        <v>60</v>
      </c>
      <c r="F59" s="118">
        <f t="shared" si="6"/>
        <v>10351080</v>
      </c>
      <c r="G59" s="70"/>
      <c r="I59" s="51" t="s">
        <v>180</v>
      </c>
      <c r="J59" s="112">
        <v>172517.9943805123</v>
      </c>
      <c r="K59" s="113"/>
      <c r="L59" s="135">
        <v>80</v>
      </c>
      <c r="M59" s="118">
        <f t="shared" si="7"/>
        <v>13801440</v>
      </c>
      <c r="N59" s="70"/>
      <c r="P59" s="51" t="s">
        <v>180</v>
      </c>
      <c r="Q59" s="112">
        <v>172517.9943805123</v>
      </c>
      <c r="R59" s="113"/>
      <c r="S59" s="135">
        <v>60</v>
      </c>
      <c r="T59" s="118">
        <v>10351080</v>
      </c>
      <c r="U59" s="70"/>
    </row>
    <row r="60" spans="2:21">
      <c r="B60" s="51"/>
      <c r="C60" s="112" t="s">
        <v>49</v>
      </c>
      <c r="D60" s="113"/>
      <c r="E60" s="135"/>
      <c r="F60" s="118">
        <f t="shared" si="6"/>
        <v>0</v>
      </c>
      <c r="G60" s="70"/>
      <c r="I60" s="51"/>
      <c r="J60" s="112" t="s">
        <v>49</v>
      </c>
      <c r="K60" s="113"/>
      <c r="L60" s="135"/>
      <c r="M60" s="118">
        <f t="shared" si="7"/>
        <v>0</v>
      </c>
      <c r="N60" s="70"/>
      <c r="P60" s="51"/>
      <c r="Q60" s="112" t="s">
        <v>49</v>
      </c>
      <c r="R60" s="113"/>
      <c r="S60" s="135"/>
      <c r="T60" s="118">
        <v>0</v>
      </c>
      <c r="U60" s="70"/>
    </row>
    <row r="61" spans="2:21">
      <c r="B61" s="51"/>
      <c r="C61" s="112" t="s">
        <v>49</v>
      </c>
      <c r="D61" s="113"/>
      <c r="E61" s="135"/>
      <c r="F61" s="118">
        <f t="shared" si="6"/>
        <v>0</v>
      </c>
      <c r="G61" s="70"/>
      <c r="I61" s="51"/>
      <c r="J61" s="112" t="s">
        <v>49</v>
      </c>
      <c r="K61" s="113"/>
      <c r="L61" s="135"/>
      <c r="M61" s="118">
        <f t="shared" si="7"/>
        <v>0</v>
      </c>
      <c r="N61" s="70"/>
      <c r="P61" s="51"/>
      <c r="Q61" s="112" t="s">
        <v>49</v>
      </c>
      <c r="R61" s="113"/>
      <c r="S61" s="135"/>
      <c r="T61" s="118">
        <v>0</v>
      </c>
      <c r="U61" s="70"/>
    </row>
    <row r="62" spans="2:21">
      <c r="B62" s="51"/>
      <c r="C62" s="112" t="s">
        <v>49</v>
      </c>
      <c r="D62" s="113"/>
      <c r="E62" s="135"/>
      <c r="F62" s="118">
        <f t="shared" si="6"/>
        <v>0</v>
      </c>
      <c r="G62" s="70"/>
      <c r="I62" s="51"/>
      <c r="J62" s="112" t="s">
        <v>49</v>
      </c>
      <c r="K62" s="113"/>
      <c r="L62" s="135"/>
      <c r="M62" s="118">
        <f t="shared" si="7"/>
        <v>0</v>
      </c>
      <c r="N62" s="70"/>
      <c r="P62" s="51"/>
      <c r="Q62" s="112" t="s">
        <v>49</v>
      </c>
      <c r="R62" s="113"/>
      <c r="S62" s="135"/>
      <c r="T62" s="118">
        <v>0</v>
      </c>
      <c r="U62" s="70"/>
    </row>
    <row r="63" spans="2:21">
      <c r="B63" s="51"/>
      <c r="C63" s="112" t="s">
        <v>49</v>
      </c>
      <c r="D63" s="113"/>
      <c r="E63" s="135"/>
      <c r="F63" s="118">
        <f t="shared" si="6"/>
        <v>0</v>
      </c>
      <c r="G63" s="70"/>
      <c r="I63" s="51"/>
      <c r="J63" s="112" t="s">
        <v>49</v>
      </c>
      <c r="K63" s="113"/>
      <c r="L63" s="135"/>
      <c r="M63" s="118">
        <f t="shared" si="7"/>
        <v>0</v>
      </c>
      <c r="N63" s="70"/>
      <c r="P63" s="51"/>
      <c r="Q63" s="112" t="s">
        <v>49</v>
      </c>
      <c r="R63" s="113"/>
      <c r="S63" s="135"/>
      <c r="T63" s="118">
        <v>0</v>
      </c>
      <c r="U63" s="70"/>
    </row>
    <row r="64" spans="2:21">
      <c r="B64" s="85"/>
      <c r="C64" s="112" t="s">
        <v>49</v>
      </c>
      <c r="D64" s="113"/>
      <c r="E64" s="136"/>
      <c r="F64" s="118">
        <f t="shared" si="6"/>
        <v>0</v>
      </c>
      <c r="G64" s="70"/>
      <c r="I64" s="85"/>
      <c r="J64" s="112" t="s">
        <v>49</v>
      </c>
      <c r="K64" s="113"/>
      <c r="L64" s="136"/>
      <c r="M64" s="118">
        <f t="shared" si="7"/>
        <v>0</v>
      </c>
      <c r="N64" s="70"/>
      <c r="P64" s="85"/>
      <c r="Q64" s="112" t="s">
        <v>49</v>
      </c>
      <c r="R64" s="113"/>
      <c r="S64" s="136"/>
      <c r="T64" s="118">
        <v>0</v>
      </c>
      <c r="U64" s="70"/>
    </row>
    <row r="65" spans="2:21">
      <c r="B65" s="56"/>
      <c r="C65" s="129" t="s">
        <v>49</v>
      </c>
      <c r="D65" s="116"/>
      <c r="E65" s="137"/>
      <c r="F65" s="125">
        <f t="shared" si="6"/>
        <v>0</v>
      </c>
      <c r="G65" s="59"/>
      <c r="I65" s="56"/>
      <c r="J65" s="129" t="s">
        <v>49</v>
      </c>
      <c r="K65" s="116"/>
      <c r="L65" s="137"/>
      <c r="M65" s="125">
        <f t="shared" si="7"/>
        <v>0</v>
      </c>
      <c r="N65" s="59"/>
      <c r="P65" s="56"/>
      <c r="Q65" s="129" t="s">
        <v>49</v>
      </c>
      <c r="R65" s="116"/>
      <c r="S65" s="137"/>
      <c r="T65" s="125">
        <v>0</v>
      </c>
      <c r="U65" s="59"/>
    </row>
    <row r="66" spans="2:21" ht="13" thickBot="1">
      <c r="B66" s="74" t="s">
        <v>185</v>
      </c>
      <c r="C66" s="76"/>
      <c r="D66" s="76"/>
      <c r="E66" s="121"/>
      <c r="F66" s="77"/>
      <c r="G66" s="64">
        <f>SUM(F56:F65)</f>
        <v>24000191</v>
      </c>
      <c r="I66" s="74" t="s">
        <v>185</v>
      </c>
      <c r="J66" s="76"/>
      <c r="K66" s="76"/>
      <c r="L66" s="121"/>
      <c r="M66" s="77"/>
      <c r="N66" s="64">
        <f>SUM(M56:M65)</f>
        <v>31738132</v>
      </c>
      <c r="P66" s="74" t="s">
        <v>185</v>
      </c>
      <c r="Q66" s="76"/>
      <c r="R66" s="76"/>
      <c r="S66" s="121"/>
      <c r="T66" s="77"/>
      <c r="U66" s="64">
        <v>28287772</v>
      </c>
    </row>
    <row r="67" spans="2:21" ht="13" thickBot="1">
      <c r="B67" s="65"/>
      <c r="C67" s="80"/>
      <c r="D67" s="65"/>
      <c r="E67" s="122"/>
      <c r="F67" s="65"/>
      <c r="G67" s="81"/>
      <c r="I67" s="65"/>
      <c r="J67" s="80"/>
      <c r="K67" s="65"/>
      <c r="L67" s="122"/>
      <c r="M67" s="65"/>
      <c r="N67" s="81"/>
      <c r="P67" s="65"/>
      <c r="Q67" s="80"/>
      <c r="R67" s="65"/>
      <c r="S67" s="122"/>
      <c r="T67" s="65"/>
      <c r="U67" s="81"/>
    </row>
    <row r="68" spans="2:21" ht="13" thickBot="1">
      <c r="B68" s="65"/>
      <c r="C68" s="80"/>
      <c r="D68" s="89" t="s">
        <v>186</v>
      </c>
      <c r="E68" s="138"/>
      <c r="F68" s="41"/>
      <c r="G68" s="90">
        <f>G22+G36+G52+G66</f>
        <v>37981700</v>
      </c>
      <c r="I68" s="65"/>
      <c r="J68" s="80"/>
      <c r="K68" s="89" t="s">
        <v>186</v>
      </c>
      <c r="L68" s="138"/>
      <c r="M68" s="41"/>
      <c r="N68" s="90">
        <f>N22+N36+N52+N66</f>
        <v>55538047</v>
      </c>
      <c r="P68" s="65"/>
      <c r="Q68" s="80"/>
      <c r="R68" s="89" t="s">
        <v>186</v>
      </c>
      <c r="S68" s="138"/>
      <c r="T68" s="41"/>
      <c r="U68" s="90">
        <v>59070574</v>
      </c>
    </row>
    <row r="70" spans="2:21">
      <c r="F70" s="2" t="str">
        <f>+ERPC_DETALLE_COMPARATIVO_2021VF!$D$3</f>
        <v>Administración</v>
      </c>
      <c r="G70" s="139">
        <f>+G68*A</f>
        <v>3798170</v>
      </c>
      <c r="M70" s="2" t="str">
        <f>+ERPC_DETALLE_COMPARATIVO_2021VF!$D$3</f>
        <v>Administración</v>
      </c>
      <c r="N70" s="139">
        <f>+N68*A</f>
        <v>5553804.7000000002</v>
      </c>
      <c r="T70" s="2" t="str">
        <f>+ERPC_DETALLE_COMPARATIVO_2021VF!$D$3</f>
        <v>Administración</v>
      </c>
      <c r="U70" s="139">
        <f>+U68*A</f>
        <v>5907057.4000000004</v>
      </c>
    </row>
    <row r="71" spans="2:21">
      <c r="F71" s="2" t="str">
        <f>+ERPC_DETALLE_COMPARATIVO_2021VF!$D$4</f>
        <v>Imprevistos</v>
      </c>
      <c r="G71" s="139">
        <f>+G68*I</f>
        <v>1899085</v>
      </c>
      <c r="M71" s="2" t="str">
        <f>+ERPC_DETALLE_COMPARATIVO_2021VF!$D$4</f>
        <v>Imprevistos</v>
      </c>
      <c r="N71" s="139">
        <f>+N68*I</f>
        <v>2776902.35</v>
      </c>
      <c r="T71" s="2" t="str">
        <f>+ERPC_DETALLE_COMPARATIVO_2021VF!$D$4</f>
        <v>Imprevistos</v>
      </c>
      <c r="U71" s="139">
        <f>+U68*I</f>
        <v>2953528.7</v>
      </c>
    </row>
    <row r="72" spans="2:21">
      <c r="F72" s="2" t="str">
        <f>+ERPC_DETALLE_COMPARATIVO_2021VF!$D$5</f>
        <v>Utilidad</v>
      </c>
      <c r="G72" s="139">
        <f>+G68*U</f>
        <v>1899085</v>
      </c>
      <c r="M72" s="2" t="str">
        <f>+ERPC_DETALLE_COMPARATIVO_2021VF!$D$5</f>
        <v>Utilidad</v>
      </c>
      <c r="N72" s="139">
        <f>+N68*U</f>
        <v>2776902.35</v>
      </c>
      <c r="T72" s="2" t="str">
        <f>+ERPC_DETALLE_COMPARATIVO_2021VF!$D$5</f>
        <v>Utilidad</v>
      </c>
      <c r="U72" s="139">
        <f>+U68*U</f>
        <v>2953528.7</v>
      </c>
    </row>
    <row r="73" spans="2:21" ht="13">
      <c r="F73" s="140" t="s">
        <v>187</v>
      </c>
      <c r="G73" s="141">
        <f>SUM(G70:G72)</f>
        <v>7596340</v>
      </c>
      <c r="M73" s="140" t="s">
        <v>187</v>
      </c>
      <c r="N73" s="141">
        <f>SUM(N70:N72)</f>
        <v>11107609.4</v>
      </c>
      <c r="T73" s="140" t="s">
        <v>187</v>
      </c>
      <c r="U73" s="141">
        <f>SUM(U70:U72)</f>
        <v>11814114.800000001</v>
      </c>
    </row>
  </sheetData>
  <mergeCells count="3">
    <mergeCell ref="B2:F2"/>
    <mergeCell ref="I2:M2"/>
    <mergeCell ref="P2:T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44F-5FC1-CB46-B432-438213A6FBC7}">
  <dimension ref="B1:U73"/>
  <sheetViews>
    <sheetView showGridLines="0" workbookViewId="0">
      <selection activeCell="G2" sqref="G2"/>
    </sheetView>
  </sheetViews>
  <sheetFormatPr baseColWidth="10" defaultColWidth="11.453125" defaultRowHeight="12.5"/>
  <cols>
    <col min="2" max="2" width="30.453125" bestFit="1" customWidth="1"/>
    <col min="7" max="7" width="12.81640625" bestFit="1" customWidth="1"/>
    <col min="9" max="9" width="30.453125" bestFit="1" customWidth="1"/>
    <col min="14" max="14" width="12.81640625" bestFit="1" customWidth="1"/>
    <col min="16" max="16" width="30.453125" bestFit="1" customWidth="1"/>
    <col min="21" max="21" width="12.81640625" bestFit="1" customWidth="1"/>
  </cols>
  <sheetData>
    <row r="1" spans="2:21">
      <c r="F1" t="str">
        <f>+O_CIVIL_MALLA_ESLABON!F1</f>
        <v>&lt;1MMPCD</v>
      </c>
      <c r="M1" t="str">
        <f>+O_CIVIL_MALLA_ESLABON!M1</f>
        <v>1-3 MMPCD</v>
      </c>
      <c r="T1" t="str">
        <f>+O_CIVIL_MALLA_ESLABON!T1</f>
        <v>&gt; 3MMPCD</v>
      </c>
    </row>
    <row r="2" spans="2:21" ht="16" thickBot="1">
      <c r="B2" s="244" t="s">
        <v>65</v>
      </c>
      <c r="C2" s="244"/>
      <c r="D2" s="244"/>
      <c r="E2" s="244"/>
      <c r="F2" s="244"/>
      <c r="G2" s="38"/>
      <c r="I2" s="244" t="s">
        <v>65</v>
      </c>
      <c r="J2" s="244"/>
      <c r="K2" s="244"/>
      <c r="L2" s="244"/>
      <c r="M2" s="244"/>
      <c r="N2" s="38"/>
      <c r="P2" s="244" t="s">
        <v>65</v>
      </c>
      <c r="Q2" s="244"/>
      <c r="R2" s="244"/>
      <c r="S2" s="244"/>
      <c r="T2" s="244"/>
      <c r="U2" s="38"/>
    </row>
    <row r="3" spans="2:21" ht="13" thickBot="1">
      <c r="B3" s="39" t="s">
        <v>66</v>
      </c>
      <c r="C3" s="40" t="s">
        <v>428</v>
      </c>
      <c r="D3" s="40"/>
      <c r="E3" s="41"/>
      <c r="F3" s="40" t="s">
        <v>68</v>
      </c>
      <c r="G3" s="42"/>
      <c r="I3" s="39" t="s">
        <v>66</v>
      </c>
      <c r="J3" s="40" t="s">
        <v>428</v>
      </c>
      <c r="K3" s="40"/>
      <c r="L3" s="41"/>
      <c r="M3" s="40" t="s">
        <v>68</v>
      </c>
      <c r="N3" s="42"/>
      <c r="P3" s="39" t="s">
        <v>66</v>
      </c>
      <c r="Q3" s="40" t="s">
        <v>428</v>
      </c>
      <c r="R3" s="40"/>
      <c r="S3" s="41"/>
      <c r="T3" s="40" t="s">
        <v>68</v>
      </c>
      <c r="U3" s="42"/>
    </row>
    <row r="4" spans="2:21" ht="13" thickBot="1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</row>
    <row r="5" spans="2:21">
      <c r="B5" s="44" t="s">
        <v>69</v>
      </c>
      <c r="C5" s="45"/>
      <c r="D5" s="45"/>
      <c r="E5" s="45"/>
      <c r="F5" s="45"/>
      <c r="G5" s="46"/>
      <c r="I5" s="44" t="s">
        <v>69</v>
      </c>
      <c r="J5" s="45"/>
      <c r="K5" s="45"/>
      <c r="L5" s="45"/>
      <c r="M5" s="45"/>
      <c r="N5" s="46"/>
      <c r="P5" s="44" t="s">
        <v>69</v>
      </c>
      <c r="Q5" s="45"/>
      <c r="R5" s="45"/>
      <c r="S5" s="45"/>
      <c r="T5" s="45"/>
      <c r="U5" s="46"/>
    </row>
    <row r="6" spans="2:21">
      <c r="B6" s="47" t="s">
        <v>70</v>
      </c>
      <c r="C6" s="48" t="s">
        <v>71</v>
      </c>
      <c r="D6" s="49" t="s">
        <v>72</v>
      </c>
      <c r="E6" s="49" t="s">
        <v>73</v>
      </c>
      <c r="F6" s="49" t="s">
        <v>74</v>
      </c>
      <c r="G6" s="50" t="s">
        <v>75</v>
      </c>
      <c r="I6" s="47" t="s">
        <v>70</v>
      </c>
      <c r="J6" s="48" t="s">
        <v>71</v>
      </c>
      <c r="K6" s="49" t="s">
        <v>72</v>
      </c>
      <c r="L6" s="49" t="s">
        <v>73</v>
      </c>
      <c r="M6" s="49" t="s">
        <v>74</v>
      </c>
      <c r="N6" s="50" t="s">
        <v>75</v>
      </c>
      <c r="P6" s="47" t="s">
        <v>70</v>
      </c>
      <c r="Q6" s="48" t="s">
        <v>71</v>
      </c>
      <c r="R6" s="49" t="s">
        <v>72</v>
      </c>
      <c r="S6" s="49" t="s">
        <v>73</v>
      </c>
      <c r="T6" s="49" t="s">
        <v>74</v>
      </c>
      <c r="U6" s="50" t="s">
        <v>75</v>
      </c>
    </row>
    <row r="7" spans="2:21">
      <c r="B7" s="51"/>
      <c r="C7" s="52"/>
      <c r="D7" s="53" t="s">
        <v>49</v>
      </c>
      <c r="E7" s="53" t="s">
        <v>49</v>
      </c>
      <c r="F7" s="118">
        <f t="shared" ref="F7:F21" si="0">IF(E7&lt;&gt;"",ROUND(C7*E7,0),0)</f>
        <v>0</v>
      </c>
      <c r="G7" s="55"/>
      <c r="I7" s="51"/>
      <c r="J7" s="52"/>
      <c r="K7" s="53" t="s">
        <v>49</v>
      </c>
      <c r="L7" s="53" t="s">
        <v>49</v>
      </c>
      <c r="M7" s="118">
        <f t="shared" ref="M7:M21" si="1">IF(L7&lt;&gt;"",ROUND(J7*L7,0),0)</f>
        <v>0</v>
      </c>
      <c r="N7" s="55"/>
      <c r="P7" s="51"/>
      <c r="Q7" s="52"/>
      <c r="R7" s="53" t="s">
        <v>49</v>
      </c>
      <c r="S7" s="53" t="s">
        <v>49</v>
      </c>
      <c r="T7" s="118">
        <f t="shared" ref="T7:T21" si="2">IF(S7&lt;&gt;"",ROUND(Q7*S7,0),0)</f>
        <v>0</v>
      </c>
      <c r="U7" s="55"/>
    </row>
    <row r="8" spans="2:21">
      <c r="B8" s="51"/>
      <c r="C8" s="52"/>
      <c r="D8" s="53" t="s">
        <v>49</v>
      </c>
      <c r="E8" s="118" t="s">
        <v>49</v>
      </c>
      <c r="F8" s="118">
        <f t="shared" si="0"/>
        <v>0</v>
      </c>
      <c r="G8" s="55"/>
      <c r="I8" s="51"/>
      <c r="J8" s="52"/>
      <c r="K8" s="53" t="s">
        <v>49</v>
      </c>
      <c r="L8" s="118" t="s">
        <v>49</v>
      </c>
      <c r="M8" s="118">
        <f t="shared" si="1"/>
        <v>0</v>
      </c>
      <c r="N8" s="55"/>
      <c r="P8" s="51"/>
      <c r="Q8" s="52"/>
      <c r="R8" s="53" t="s">
        <v>49</v>
      </c>
      <c r="S8" s="118" t="s">
        <v>49</v>
      </c>
      <c r="T8" s="118">
        <f t="shared" si="2"/>
        <v>0</v>
      </c>
      <c r="U8" s="55"/>
    </row>
    <row r="9" spans="2:21">
      <c r="B9" s="51"/>
      <c r="C9" s="52"/>
      <c r="D9" s="53" t="s">
        <v>49</v>
      </c>
      <c r="E9" s="118" t="s">
        <v>49</v>
      </c>
      <c r="F9" s="118">
        <f t="shared" si="0"/>
        <v>0</v>
      </c>
      <c r="G9" s="55"/>
      <c r="I9" s="51"/>
      <c r="J9" s="52"/>
      <c r="K9" s="53" t="s">
        <v>49</v>
      </c>
      <c r="L9" s="118" t="s">
        <v>49</v>
      </c>
      <c r="M9" s="118">
        <f t="shared" si="1"/>
        <v>0</v>
      </c>
      <c r="N9" s="55"/>
      <c r="P9" s="51"/>
      <c r="Q9" s="52"/>
      <c r="R9" s="53" t="s">
        <v>49</v>
      </c>
      <c r="S9" s="118" t="s">
        <v>49</v>
      </c>
      <c r="T9" s="118">
        <f t="shared" si="2"/>
        <v>0</v>
      </c>
      <c r="U9" s="55"/>
    </row>
    <row r="10" spans="2:21">
      <c r="B10" s="51"/>
      <c r="C10" s="102"/>
      <c r="D10" s="53" t="s">
        <v>49</v>
      </c>
      <c r="E10" s="119" t="s">
        <v>49</v>
      </c>
      <c r="F10" s="119">
        <f t="shared" si="0"/>
        <v>0</v>
      </c>
      <c r="G10" s="70"/>
      <c r="I10" s="51"/>
      <c r="J10" s="102"/>
      <c r="K10" s="53" t="s">
        <v>49</v>
      </c>
      <c r="L10" s="119" t="s">
        <v>49</v>
      </c>
      <c r="M10" s="119">
        <f t="shared" si="1"/>
        <v>0</v>
      </c>
      <c r="N10" s="70"/>
      <c r="P10" s="51"/>
      <c r="Q10" s="102"/>
      <c r="R10" s="53" t="s">
        <v>49</v>
      </c>
      <c r="S10" s="119" t="s">
        <v>49</v>
      </c>
      <c r="T10" s="119">
        <f t="shared" si="2"/>
        <v>0</v>
      </c>
      <c r="U10" s="70"/>
    </row>
    <row r="11" spans="2:21">
      <c r="B11" s="51"/>
      <c r="C11" s="102"/>
      <c r="D11" s="53" t="s">
        <v>49</v>
      </c>
      <c r="E11" s="119" t="s">
        <v>49</v>
      </c>
      <c r="F11" s="119">
        <f t="shared" si="0"/>
        <v>0</v>
      </c>
      <c r="G11" s="70"/>
      <c r="I11" s="51"/>
      <c r="J11" s="102"/>
      <c r="K11" s="53" t="s">
        <v>49</v>
      </c>
      <c r="L11" s="119" t="s">
        <v>49</v>
      </c>
      <c r="M11" s="119">
        <f t="shared" si="1"/>
        <v>0</v>
      </c>
      <c r="N11" s="70"/>
      <c r="P11" s="51"/>
      <c r="Q11" s="102"/>
      <c r="R11" s="53" t="s">
        <v>49</v>
      </c>
      <c r="S11" s="119" t="s">
        <v>49</v>
      </c>
      <c r="T11" s="119">
        <f t="shared" si="2"/>
        <v>0</v>
      </c>
      <c r="U11" s="70"/>
    </row>
    <row r="12" spans="2:21">
      <c r="B12" s="51"/>
      <c r="C12" s="102"/>
      <c r="D12" s="53" t="s">
        <v>49</v>
      </c>
      <c r="E12" s="119" t="s">
        <v>49</v>
      </c>
      <c r="F12" s="119">
        <f t="shared" si="0"/>
        <v>0</v>
      </c>
      <c r="G12" s="70"/>
      <c r="I12" s="51"/>
      <c r="J12" s="102"/>
      <c r="K12" s="53" t="s">
        <v>49</v>
      </c>
      <c r="L12" s="119" t="s">
        <v>49</v>
      </c>
      <c r="M12" s="119">
        <f t="shared" si="1"/>
        <v>0</v>
      </c>
      <c r="N12" s="70"/>
      <c r="P12" s="51"/>
      <c r="Q12" s="102"/>
      <c r="R12" s="53" t="s">
        <v>49</v>
      </c>
      <c r="S12" s="119" t="s">
        <v>49</v>
      </c>
      <c r="T12" s="119">
        <f t="shared" si="2"/>
        <v>0</v>
      </c>
      <c r="U12" s="70"/>
    </row>
    <row r="13" spans="2:21">
      <c r="B13" s="51"/>
      <c r="C13" s="102"/>
      <c r="D13" s="53" t="s">
        <v>49</v>
      </c>
      <c r="E13" s="119" t="s">
        <v>49</v>
      </c>
      <c r="F13" s="119">
        <f t="shared" si="0"/>
        <v>0</v>
      </c>
      <c r="G13" s="70"/>
      <c r="I13" s="51"/>
      <c r="J13" s="102"/>
      <c r="K13" s="53" t="s">
        <v>49</v>
      </c>
      <c r="L13" s="119" t="s">
        <v>49</v>
      </c>
      <c r="M13" s="119">
        <f t="shared" si="1"/>
        <v>0</v>
      </c>
      <c r="N13" s="70"/>
      <c r="P13" s="51"/>
      <c r="Q13" s="102"/>
      <c r="R13" s="53" t="s">
        <v>49</v>
      </c>
      <c r="S13" s="119" t="s">
        <v>49</v>
      </c>
      <c r="T13" s="119">
        <f t="shared" si="2"/>
        <v>0</v>
      </c>
      <c r="U13" s="70"/>
    </row>
    <row r="14" spans="2:21">
      <c r="B14" s="51"/>
      <c r="C14" s="102"/>
      <c r="D14" s="53" t="s">
        <v>49</v>
      </c>
      <c r="E14" s="119" t="s">
        <v>49</v>
      </c>
      <c r="F14" s="119">
        <f t="shared" si="0"/>
        <v>0</v>
      </c>
      <c r="G14" s="70"/>
      <c r="I14" s="51"/>
      <c r="J14" s="102"/>
      <c r="K14" s="53" t="s">
        <v>49</v>
      </c>
      <c r="L14" s="119" t="s">
        <v>49</v>
      </c>
      <c r="M14" s="119">
        <f t="shared" si="1"/>
        <v>0</v>
      </c>
      <c r="N14" s="70"/>
      <c r="P14" s="51"/>
      <c r="Q14" s="102"/>
      <c r="R14" s="53" t="s">
        <v>49</v>
      </c>
      <c r="S14" s="119" t="s">
        <v>49</v>
      </c>
      <c r="T14" s="119">
        <f t="shared" si="2"/>
        <v>0</v>
      </c>
      <c r="U14" s="70"/>
    </row>
    <row r="15" spans="2:21">
      <c r="B15" s="51"/>
      <c r="C15" s="102"/>
      <c r="D15" s="53" t="s">
        <v>49</v>
      </c>
      <c r="E15" s="119" t="s">
        <v>49</v>
      </c>
      <c r="F15" s="119">
        <f t="shared" si="0"/>
        <v>0</v>
      </c>
      <c r="G15" s="70"/>
      <c r="I15" s="51"/>
      <c r="J15" s="102"/>
      <c r="K15" s="53" t="s">
        <v>49</v>
      </c>
      <c r="L15" s="119" t="s">
        <v>49</v>
      </c>
      <c r="M15" s="119">
        <f t="shared" si="1"/>
        <v>0</v>
      </c>
      <c r="N15" s="70"/>
      <c r="P15" s="51"/>
      <c r="Q15" s="102"/>
      <c r="R15" s="53" t="s">
        <v>49</v>
      </c>
      <c r="S15" s="119" t="s">
        <v>49</v>
      </c>
      <c r="T15" s="119">
        <f t="shared" si="2"/>
        <v>0</v>
      </c>
      <c r="U15" s="70"/>
    </row>
    <row r="16" spans="2:21">
      <c r="B16" s="51"/>
      <c r="C16" s="102"/>
      <c r="D16" s="53" t="s">
        <v>49</v>
      </c>
      <c r="E16" s="119" t="s">
        <v>49</v>
      </c>
      <c r="F16" s="119">
        <f t="shared" si="0"/>
        <v>0</v>
      </c>
      <c r="G16" s="70"/>
      <c r="I16" s="51"/>
      <c r="J16" s="102"/>
      <c r="K16" s="53" t="s">
        <v>49</v>
      </c>
      <c r="L16" s="119" t="s">
        <v>49</v>
      </c>
      <c r="M16" s="119">
        <f t="shared" si="1"/>
        <v>0</v>
      </c>
      <c r="N16" s="70"/>
      <c r="P16" s="51"/>
      <c r="Q16" s="102"/>
      <c r="R16" s="53" t="s">
        <v>49</v>
      </c>
      <c r="S16" s="119" t="s">
        <v>49</v>
      </c>
      <c r="T16" s="119">
        <f t="shared" si="2"/>
        <v>0</v>
      </c>
      <c r="U16" s="70"/>
    </row>
    <row r="17" spans="2:21">
      <c r="B17" s="51"/>
      <c r="C17" s="52"/>
      <c r="D17" s="53" t="s">
        <v>49</v>
      </c>
      <c r="E17" s="118" t="s">
        <v>49</v>
      </c>
      <c r="F17" s="118">
        <f t="shared" si="0"/>
        <v>0</v>
      </c>
      <c r="G17" s="55"/>
      <c r="I17" s="51"/>
      <c r="J17" s="52"/>
      <c r="K17" s="53" t="s">
        <v>49</v>
      </c>
      <c r="L17" s="118" t="s">
        <v>49</v>
      </c>
      <c r="M17" s="118">
        <f t="shared" si="1"/>
        <v>0</v>
      </c>
      <c r="N17" s="55"/>
      <c r="P17" s="51"/>
      <c r="Q17" s="52"/>
      <c r="R17" s="53" t="s">
        <v>49</v>
      </c>
      <c r="S17" s="118" t="s">
        <v>49</v>
      </c>
      <c r="T17" s="118">
        <f t="shared" si="2"/>
        <v>0</v>
      </c>
      <c r="U17" s="55"/>
    </row>
    <row r="18" spans="2:21">
      <c r="B18" s="51"/>
      <c r="C18" s="52"/>
      <c r="D18" s="53" t="s">
        <v>49</v>
      </c>
      <c r="E18" s="118" t="s">
        <v>49</v>
      </c>
      <c r="F18" s="118">
        <f t="shared" si="0"/>
        <v>0</v>
      </c>
      <c r="G18" s="55"/>
      <c r="I18" s="51"/>
      <c r="J18" s="52"/>
      <c r="K18" s="53" t="s">
        <v>49</v>
      </c>
      <c r="L18" s="118" t="s">
        <v>49</v>
      </c>
      <c r="M18" s="118">
        <f t="shared" si="1"/>
        <v>0</v>
      </c>
      <c r="N18" s="55"/>
      <c r="P18" s="51"/>
      <c r="Q18" s="52"/>
      <c r="R18" s="53" t="s">
        <v>49</v>
      </c>
      <c r="S18" s="118" t="s">
        <v>49</v>
      </c>
      <c r="T18" s="118">
        <f t="shared" si="2"/>
        <v>0</v>
      </c>
      <c r="U18" s="55"/>
    </row>
    <row r="19" spans="2:21">
      <c r="B19" s="51"/>
      <c r="C19" s="52"/>
      <c r="D19" s="53" t="s">
        <v>49</v>
      </c>
      <c r="E19" s="118" t="s">
        <v>49</v>
      </c>
      <c r="F19" s="118">
        <f t="shared" si="0"/>
        <v>0</v>
      </c>
      <c r="G19" s="55"/>
      <c r="I19" s="51"/>
      <c r="J19" s="52"/>
      <c r="K19" s="53" t="s">
        <v>49</v>
      </c>
      <c r="L19" s="118" t="s">
        <v>49</v>
      </c>
      <c r="M19" s="118">
        <f t="shared" si="1"/>
        <v>0</v>
      </c>
      <c r="N19" s="55"/>
      <c r="P19" s="51"/>
      <c r="Q19" s="52"/>
      <c r="R19" s="53" t="s">
        <v>49</v>
      </c>
      <c r="S19" s="118" t="s">
        <v>49</v>
      </c>
      <c r="T19" s="118">
        <f t="shared" si="2"/>
        <v>0</v>
      </c>
      <c r="U19" s="55"/>
    </row>
    <row r="20" spans="2:21">
      <c r="B20" s="51"/>
      <c r="C20" s="52"/>
      <c r="D20" s="53" t="s">
        <v>49</v>
      </c>
      <c r="E20" s="118" t="s">
        <v>49</v>
      </c>
      <c r="F20" s="118">
        <f t="shared" si="0"/>
        <v>0</v>
      </c>
      <c r="G20" s="55"/>
      <c r="I20" s="51"/>
      <c r="J20" s="52"/>
      <c r="K20" s="53" t="s">
        <v>49</v>
      </c>
      <c r="L20" s="118" t="s">
        <v>49</v>
      </c>
      <c r="M20" s="118">
        <f t="shared" si="1"/>
        <v>0</v>
      </c>
      <c r="N20" s="55"/>
      <c r="P20" s="51"/>
      <c r="Q20" s="52"/>
      <c r="R20" s="53" t="s">
        <v>49</v>
      </c>
      <c r="S20" s="118" t="s">
        <v>49</v>
      </c>
      <c r="T20" s="118">
        <f t="shared" si="2"/>
        <v>0</v>
      </c>
      <c r="U20" s="55"/>
    </row>
    <row r="21" spans="2:21">
      <c r="B21" s="56"/>
      <c r="C21" s="57"/>
      <c r="D21" s="49" t="s">
        <v>49</v>
      </c>
      <c r="E21" s="120" t="s">
        <v>49</v>
      </c>
      <c r="F21" s="120">
        <f t="shared" si="0"/>
        <v>0</v>
      </c>
      <c r="G21" s="59"/>
      <c r="I21" s="56"/>
      <c r="J21" s="57"/>
      <c r="K21" s="49" t="s">
        <v>49</v>
      </c>
      <c r="L21" s="120" t="s">
        <v>49</v>
      </c>
      <c r="M21" s="120">
        <f t="shared" si="1"/>
        <v>0</v>
      </c>
      <c r="N21" s="59"/>
      <c r="P21" s="56"/>
      <c r="Q21" s="57"/>
      <c r="R21" s="49" t="s">
        <v>49</v>
      </c>
      <c r="S21" s="120" t="s">
        <v>49</v>
      </c>
      <c r="T21" s="120">
        <f t="shared" si="2"/>
        <v>0</v>
      </c>
      <c r="U21" s="59"/>
    </row>
    <row r="22" spans="2:21" ht="13" thickBot="1">
      <c r="B22" s="74" t="s">
        <v>148</v>
      </c>
      <c r="C22" s="75"/>
      <c r="D22" s="76"/>
      <c r="E22" s="76"/>
      <c r="F22" s="77"/>
      <c r="G22" s="64">
        <f>SUM(F7:F21)</f>
        <v>0</v>
      </c>
      <c r="I22" s="74" t="s">
        <v>148</v>
      </c>
      <c r="J22" s="75"/>
      <c r="K22" s="76"/>
      <c r="L22" s="76"/>
      <c r="M22" s="77"/>
      <c r="N22" s="64">
        <f>SUM(M7:M21)</f>
        <v>0</v>
      </c>
      <c r="P22" s="74" t="s">
        <v>148</v>
      </c>
      <c r="Q22" s="75"/>
      <c r="R22" s="76"/>
      <c r="S22" s="76"/>
      <c r="T22" s="77"/>
      <c r="U22" s="64">
        <f>SUM(T7:T21)</f>
        <v>0</v>
      </c>
    </row>
    <row r="23" spans="2:21" ht="13" thickBot="1">
      <c r="B23" s="65"/>
      <c r="C23" s="65"/>
      <c r="D23" s="65"/>
      <c r="E23" s="65"/>
      <c r="F23" s="65"/>
      <c r="G23" s="66"/>
      <c r="I23" s="65"/>
      <c r="J23" s="65"/>
      <c r="K23" s="65"/>
      <c r="L23" s="65"/>
      <c r="M23" s="65"/>
      <c r="N23" s="66"/>
      <c r="P23" s="65"/>
      <c r="Q23" s="65"/>
      <c r="R23" s="65"/>
      <c r="S23" s="65"/>
      <c r="T23" s="65"/>
      <c r="U23" s="66"/>
    </row>
    <row r="24" spans="2:21">
      <c r="B24" s="44" t="s">
        <v>149</v>
      </c>
      <c r="C24" s="67"/>
      <c r="D24" s="45"/>
      <c r="E24" s="45"/>
      <c r="F24" s="45"/>
      <c r="G24" s="46"/>
      <c r="I24" s="44" t="s">
        <v>149</v>
      </c>
      <c r="J24" s="67"/>
      <c r="K24" s="45"/>
      <c r="L24" s="45"/>
      <c r="M24" s="45"/>
      <c r="N24" s="46"/>
      <c r="P24" s="44" t="s">
        <v>149</v>
      </c>
      <c r="Q24" s="67"/>
      <c r="R24" s="45"/>
      <c r="S24" s="45"/>
      <c r="T24" s="45"/>
      <c r="U24" s="46"/>
    </row>
    <row r="25" spans="2:21">
      <c r="B25" s="47" t="s">
        <v>150</v>
      </c>
      <c r="C25" s="68" t="s">
        <v>151</v>
      </c>
      <c r="D25" s="49" t="s">
        <v>72</v>
      </c>
      <c r="E25" s="49" t="s">
        <v>152</v>
      </c>
      <c r="F25" s="49" t="s">
        <v>74</v>
      </c>
      <c r="G25" s="50" t="s">
        <v>75</v>
      </c>
      <c r="I25" s="47" t="s">
        <v>150</v>
      </c>
      <c r="J25" s="68" t="s">
        <v>151</v>
      </c>
      <c r="K25" s="49" t="s">
        <v>72</v>
      </c>
      <c r="L25" s="49" t="s">
        <v>152</v>
      </c>
      <c r="M25" s="49" t="s">
        <v>74</v>
      </c>
      <c r="N25" s="50" t="s">
        <v>75</v>
      </c>
      <c r="P25" s="47" t="s">
        <v>150</v>
      </c>
      <c r="Q25" s="68" t="s">
        <v>151</v>
      </c>
      <c r="R25" s="49" t="s">
        <v>72</v>
      </c>
      <c r="S25" s="49" t="s">
        <v>152</v>
      </c>
      <c r="T25" s="49" t="s">
        <v>74</v>
      </c>
      <c r="U25" s="50" t="s">
        <v>75</v>
      </c>
    </row>
    <row r="26" spans="2:21">
      <c r="B26" s="51" t="s">
        <v>153</v>
      </c>
      <c r="C26" s="69">
        <v>3</v>
      </c>
      <c r="D26" s="53" t="s">
        <v>154</v>
      </c>
      <c r="E26" s="118">
        <v>418747.80586293689</v>
      </c>
      <c r="F26" s="118">
        <f t="shared" ref="F26:F35" si="3">IF(E26&lt;&gt;"",ROUND(C26*E26,0),0)</f>
        <v>1256243</v>
      </c>
      <c r="G26" s="70"/>
      <c r="I26" s="51" t="s">
        <v>153</v>
      </c>
      <c r="J26" s="69">
        <v>5</v>
      </c>
      <c r="K26" s="53" t="s">
        <v>154</v>
      </c>
      <c r="L26" s="118">
        <v>418747.80586293689</v>
      </c>
      <c r="M26" s="118">
        <f t="shared" ref="M26:M35" si="4">IF(L26&lt;&gt;"",ROUND(J26*L26,0),0)</f>
        <v>2093739</v>
      </c>
      <c r="N26" s="70"/>
      <c r="P26" s="51" t="s">
        <v>153</v>
      </c>
      <c r="Q26" s="69">
        <v>6</v>
      </c>
      <c r="R26" s="53" t="s">
        <v>154</v>
      </c>
      <c r="S26" s="118">
        <v>418747.80586293689</v>
      </c>
      <c r="T26" s="118">
        <f t="shared" ref="T26:T35" si="5">IF(S26&lt;&gt;"",ROUND(Q26*S26,0),0)</f>
        <v>2512487</v>
      </c>
      <c r="U26" s="70"/>
    </row>
    <row r="27" spans="2:21">
      <c r="B27" s="51" t="s">
        <v>155</v>
      </c>
      <c r="C27" s="69">
        <v>3</v>
      </c>
      <c r="D27" s="53" t="s">
        <v>154</v>
      </c>
      <c r="E27" s="119">
        <v>29910.55756163835</v>
      </c>
      <c r="F27" s="118">
        <f t="shared" si="3"/>
        <v>89732</v>
      </c>
      <c r="G27" s="70"/>
      <c r="I27" s="51" t="s">
        <v>155</v>
      </c>
      <c r="J27" s="69">
        <v>5</v>
      </c>
      <c r="K27" s="53" t="s">
        <v>154</v>
      </c>
      <c r="L27" s="119">
        <v>29910.55756163835</v>
      </c>
      <c r="M27" s="118">
        <f t="shared" si="4"/>
        <v>149553</v>
      </c>
      <c r="N27" s="70"/>
      <c r="P27" s="51" t="s">
        <v>155</v>
      </c>
      <c r="Q27" s="69">
        <v>6</v>
      </c>
      <c r="R27" s="53" t="s">
        <v>154</v>
      </c>
      <c r="S27" s="119">
        <v>29910.55756163835</v>
      </c>
      <c r="T27" s="118">
        <f t="shared" si="5"/>
        <v>179463</v>
      </c>
      <c r="U27" s="70"/>
    </row>
    <row r="28" spans="2:21">
      <c r="B28" s="51" t="s">
        <v>156</v>
      </c>
      <c r="C28" s="69">
        <v>3</v>
      </c>
      <c r="D28" s="53" t="s">
        <v>154</v>
      </c>
      <c r="E28" s="119">
        <v>5982.1115123276704</v>
      </c>
      <c r="F28" s="118">
        <f t="shared" si="3"/>
        <v>17946</v>
      </c>
      <c r="G28" s="70"/>
      <c r="I28" s="51" t="s">
        <v>156</v>
      </c>
      <c r="J28" s="69">
        <v>5</v>
      </c>
      <c r="K28" s="53" t="s">
        <v>154</v>
      </c>
      <c r="L28" s="119">
        <v>5982.1115123276704</v>
      </c>
      <c r="M28" s="118">
        <f t="shared" si="4"/>
        <v>29911</v>
      </c>
      <c r="N28" s="70"/>
      <c r="P28" s="51" t="s">
        <v>156</v>
      </c>
      <c r="Q28" s="69">
        <v>6</v>
      </c>
      <c r="R28" s="53" t="s">
        <v>154</v>
      </c>
      <c r="S28" s="119">
        <v>5982.1115123276704</v>
      </c>
      <c r="T28" s="118">
        <f t="shared" si="5"/>
        <v>35893</v>
      </c>
      <c r="U28" s="70"/>
    </row>
    <row r="29" spans="2:21">
      <c r="B29" s="51" t="s">
        <v>157</v>
      </c>
      <c r="C29" s="69">
        <v>3</v>
      </c>
      <c r="D29" s="53" t="s">
        <v>154</v>
      </c>
      <c r="E29" s="119">
        <v>17946.334536983009</v>
      </c>
      <c r="F29" s="118">
        <f t="shared" si="3"/>
        <v>53839</v>
      </c>
      <c r="G29" s="70"/>
      <c r="I29" s="51" t="s">
        <v>157</v>
      </c>
      <c r="J29" s="69">
        <v>5</v>
      </c>
      <c r="K29" s="53" t="s">
        <v>154</v>
      </c>
      <c r="L29" s="119">
        <v>17946.334536983009</v>
      </c>
      <c r="M29" s="118">
        <f t="shared" si="4"/>
        <v>89732</v>
      </c>
      <c r="N29" s="70"/>
      <c r="P29" s="51" t="s">
        <v>157</v>
      </c>
      <c r="Q29" s="69">
        <v>6</v>
      </c>
      <c r="R29" s="53" t="s">
        <v>154</v>
      </c>
      <c r="S29" s="119">
        <v>17946.334536983009</v>
      </c>
      <c r="T29" s="118">
        <f t="shared" si="5"/>
        <v>107678</v>
      </c>
      <c r="U29" s="70"/>
    </row>
    <row r="30" spans="2:21">
      <c r="B30" s="51"/>
      <c r="C30" s="69"/>
      <c r="D30" s="53" t="s">
        <v>49</v>
      </c>
      <c r="E30" s="119" t="s">
        <v>49</v>
      </c>
      <c r="F30" s="118">
        <f t="shared" si="3"/>
        <v>0</v>
      </c>
      <c r="G30" s="70"/>
      <c r="I30" s="51"/>
      <c r="J30" s="69"/>
      <c r="K30" s="53" t="s">
        <v>49</v>
      </c>
      <c r="L30" s="119" t="s">
        <v>49</v>
      </c>
      <c r="M30" s="118">
        <f t="shared" si="4"/>
        <v>0</v>
      </c>
      <c r="N30" s="70"/>
      <c r="P30" s="51"/>
      <c r="Q30" s="69"/>
      <c r="R30" s="53" t="s">
        <v>49</v>
      </c>
      <c r="S30" s="119" t="s">
        <v>49</v>
      </c>
      <c r="T30" s="118">
        <f t="shared" si="5"/>
        <v>0</v>
      </c>
      <c r="U30" s="70"/>
    </row>
    <row r="31" spans="2:21">
      <c r="B31" s="51"/>
      <c r="C31" s="69"/>
      <c r="D31" s="53" t="s">
        <v>49</v>
      </c>
      <c r="E31" s="119" t="s">
        <v>49</v>
      </c>
      <c r="F31" s="118">
        <f t="shared" si="3"/>
        <v>0</v>
      </c>
      <c r="G31" s="70"/>
      <c r="I31" s="51"/>
      <c r="J31" s="69"/>
      <c r="K31" s="53" t="s">
        <v>49</v>
      </c>
      <c r="L31" s="119" t="s">
        <v>49</v>
      </c>
      <c r="M31" s="118">
        <f t="shared" si="4"/>
        <v>0</v>
      </c>
      <c r="N31" s="70"/>
      <c r="P31" s="51"/>
      <c r="Q31" s="69"/>
      <c r="R31" s="53" t="s">
        <v>49</v>
      </c>
      <c r="S31" s="119" t="s">
        <v>49</v>
      </c>
      <c r="T31" s="118">
        <f t="shared" si="5"/>
        <v>0</v>
      </c>
      <c r="U31" s="70"/>
    </row>
    <row r="32" spans="2:21">
      <c r="B32" s="51"/>
      <c r="C32" s="69"/>
      <c r="D32" s="53" t="s">
        <v>49</v>
      </c>
      <c r="E32" s="119" t="s">
        <v>49</v>
      </c>
      <c r="F32" s="118">
        <f t="shared" si="3"/>
        <v>0</v>
      </c>
      <c r="G32" s="70"/>
      <c r="I32" s="51"/>
      <c r="J32" s="69"/>
      <c r="K32" s="53" t="s">
        <v>49</v>
      </c>
      <c r="L32" s="119" t="s">
        <v>49</v>
      </c>
      <c r="M32" s="118">
        <f t="shared" si="4"/>
        <v>0</v>
      </c>
      <c r="N32" s="70"/>
      <c r="P32" s="51"/>
      <c r="Q32" s="69"/>
      <c r="R32" s="53" t="s">
        <v>49</v>
      </c>
      <c r="S32" s="119" t="s">
        <v>49</v>
      </c>
      <c r="T32" s="118">
        <f t="shared" si="5"/>
        <v>0</v>
      </c>
      <c r="U32" s="70"/>
    </row>
    <row r="33" spans="2:21">
      <c r="B33" s="51"/>
      <c r="C33" s="69"/>
      <c r="D33" s="53" t="s">
        <v>49</v>
      </c>
      <c r="E33" s="119" t="s">
        <v>49</v>
      </c>
      <c r="F33" s="118">
        <f t="shared" si="3"/>
        <v>0</v>
      </c>
      <c r="G33" s="70"/>
      <c r="I33" s="51"/>
      <c r="J33" s="69"/>
      <c r="K33" s="53" t="s">
        <v>49</v>
      </c>
      <c r="L33" s="119" t="s">
        <v>49</v>
      </c>
      <c r="M33" s="118">
        <f t="shared" si="4"/>
        <v>0</v>
      </c>
      <c r="N33" s="70"/>
      <c r="P33" s="51"/>
      <c r="Q33" s="69"/>
      <c r="R33" s="53" t="s">
        <v>49</v>
      </c>
      <c r="S33" s="119" t="s">
        <v>49</v>
      </c>
      <c r="T33" s="118">
        <f t="shared" si="5"/>
        <v>0</v>
      </c>
      <c r="U33" s="70"/>
    </row>
    <row r="34" spans="2:21">
      <c r="B34" s="51"/>
      <c r="C34" s="69"/>
      <c r="D34" s="53" t="s">
        <v>49</v>
      </c>
      <c r="E34" s="119" t="s">
        <v>49</v>
      </c>
      <c r="F34" s="118">
        <f t="shared" si="3"/>
        <v>0</v>
      </c>
      <c r="G34" s="70"/>
      <c r="I34" s="51"/>
      <c r="J34" s="69"/>
      <c r="K34" s="53" t="s">
        <v>49</v>
      </c>
      <c r="L34" s="119" t="s">
        <v>49</v>
      </c>
      <c r="M34" s="118">
        <f t="shared" si="4"/>
        <v>0</v>
      </c>
      <c r="N34" s="70"/>
      <c r="P34" s="51"/>
      <c r="Q34" s="69"/>
      <c r="R34" s="53" t="s">
        <v>49</v>
      </c>
      <c r="S34" s="119" t="s">
        <v>49</v>
      </c>
      <c r="T34" s="118">
        <f t="shared" si="5"/>
        <v>0</v>
      </c>
      <c r="U34" s="70"/>
    </row>
    <row r="35" spans="2:21">
      <c r="B35" s="56"/>
      <c r="C35" s="72"/>
      <c r="D35" s="49" t="s">
        <v>49</v>
      </c>
      <c r="E35" s="120" t="s">
        <v>49</v>
      </c>
      <c r="F35" s="125">
        <f t="shared" si="3"/>
        <v>0</v>
      </c>
      <c r="G35" s="59"/>
      <c r="I35" s="56"/>
      <c r="J35" s="72"/>
      <c r="K35" s="49" t="s">
        <v>49</v>
      </c>
      <c r="L35" s="120" t="s">
        <v>49</v>
      </c>
      <c r="M35" s="125">
        <f t="shared" si="4"/>
        <v>0</v>
      </c>
      <c r="N35" s="59"/>
      <c r="P35" s="56"/>
      <c r="Q35" s="72"/>
      <c r="R35" s="49" t="s">
        <v>49</v>
      </c>
      <c r="S35" s="120" t="s">
        <v>49</v>
      </c>
      <c r="T35" s="125">
        <f t="shared" si="5"/>
        <v>0</v>
      </c>
      <c r="U35" s="59"/>
    </row>
    <row r="36" spans="2:21" ht="13" thickBot="1">
      <c r="B36" s="74" t="s">
        <v>162</v>
      </c>
      <c r="C36" s="75"/>
      <c r="D36" s="76"/>
      <c r="E36" s="76"/>
      <c r="F36" s="77"/>
      <c r="G36" s="64">
        <f>SUM(F26:F35)</f>
        <v>1417760</v>
      </c>
      <c r="I36" s="74" t="s">
        <v>162</v>
      </c>
      <c r="J36" s="75"/>
      <c r="K36" s="76"/>
      <c r="L36" s="76"/>
      <c r="M36" s="77"/>
      <c r="N36" s="64">
        <f>SUM(M26:M35)</f>
        <v>2362935</v>
      </c>
      <c r="P36" s="74" t="s">
        <v>162</v>
      </c>
      <c r="Q36" s="75"/>
      <c r="R36" s="76"/>
      <c r="S36" s="76"/>
      <c r="T36" s="77"/>
      <c r="U36" s="64">
        <f>SUM(T26:T35)</f>
        <v>2835521</v>
      </c>
    </row>
    <row r="37" spans="2:21" ht="13" thickBot="1">
      <c r="B37" s="65"/>
      <c r="C37" s="65"/>
      <c r="D37" s="65"/>
      <c r="E37" s="65"/>
      <c r="F37" s="65"/>
      <c r="G37" s="66"/>
      <c r="I37" s="65"/>
      <c r="J37" s="65"/>
      <c r="K37" s="65"/>
      <c r="L37" s="65"/>
      <c r="M37" s="65"/>
      <c r="N37" s="66"/>
      <c r="P37" s="65"/>
      <c r="Q37" s="65"/>
      <c r="R37" s="65"/>
      <c r="S37" s="65"/>
      <c r="T37" s="65"/>
      <c r="U37" s="66"/>
    </row>
    <row r="38" spans="2:21">
      <c r="B38" s="44" t="s">
        <v>163</v>
      </c>
      <c r="C38" s="67"/>
      <c r="D38" s="45"/>
      <c r="E38" s="45"/>
      <c r="F38" s="45"/>
      <c r="G38" s="46"/>
      <c r="I38" s="44" t="s">
        <v>163</v>
      </c>
      <c r="J38" s="67"/>
      <c r="K38" s="45"/>
      <c r="L38" s="45"/>
      <c r="M38" s="45"/>
      <c r="N38" s="46"/>
      <c r="P38" s="44" t="s">
        <v>163</v>
      </c>
      <c r="Q38" s="67"/>
      <c r="R38" s="45"/>
      <c r="S38" s="45"/>
      <c r="T38" s="45"/>
      <c r="U38" s="46"/>
    </row>
    <row r="39" spans="2:21">
      <c r="B39" s="47" t="s">
        <v>150</v>
      </c>
      <c r="C39" s="68" t="s">
        <v>151</v>
      </c>
      <c r="D39" s="49" t="s">
        <v>72</v>
      </c>
      <c r="E39" s="49" t="s">
        <v>152</v>
      </c>
      <c r="F39" s="49" t="s">
        <v>74</v>
      </c>
      <c r="G39" s="50" t="s">
        <v>75</v>
      </c>
      <c r="I39" s="47" t="s">
        <v>150</v>
      </c>
      <c r="J39" s="68" t="s">
        <v>151</v>
      </c>
      <c r="K39" s="49" t="s">
        <v>72</v>
      </c>
      <c r="L39" s="49" t="s">
        <v>152</v>
      </c>
      <c r="M39" s="49" t="s">
        <v>74</v>
      </c>
      <c r="N39" s="50" t="s">
        <v>75</v>
      </c>
      <c r="P39" s="47" t="s">
        <v>150</v>
      </c>
      <c r="Q39" s="68" t="s">
        <v>151</v>
      </c>
      <c r="R39" s="49" t="s">
        <v>72</v>
      </c>
      <c r="S39" s="49" t="s">
        <v>152</v>
      </c>
      <c r="T39" s="49" t="s">
        <v>74</v>
      </c>
      <c r="U39" s="50" t="s">
        <v>75</v>
      </c>
    </row>
    <row r="40" spans="2:21">
      <c r="B40" s="51" t="s">
        <v>429</v>
      </c>
      <c r="C40" s="69"/>
      <c r="D40" s="53"/>
      <c r="E40" s="53"/>
      <c r="F40" s="118">
        <f t="shared" ref="F40:F51" si="6">IF(E40&lt;&gt;"",ROUND(C40*E40,0),0)</f>
        <v>0</v>
      </c>
      <c r="G40" s="70"/>
      <c r="I40" s="51" t="s">
        <v>429</v>
      </c>
      <c r="J40" s="69"/>
      <c r="K40" s="53"/>
      <c r="L40" s="53"/>
      <c r="M40" s="118">
        <f t="shared" ref="M40:M51" si="7">IF(L40&lt;&gt;"",ROUND(J40*L40,0),0)</f>
        <v>0</v>
      </c>
      <c r="N40" s="70"/>
      <c r="P40" s="51" t="s">
        <v>429</v>
      </c>
      <c r="Q40" s="69"/>
      <c r="R40" s="53"/>
      <c r="S40" s="53"/>
      <c r="T40" s="118">
        <f t="shared" ref="T40:T51" si="8">IF(S40&lt;&gt;"",ROUND(Q40*S40,0),0)</f>
        <v>0</v>
      </c>
      <c r="U40" s="70"/>
    </row>
    <row r="41" spans="2:21">
      <c r="B41" s="51" t="s">
        <v>420</v>
      </c>
      <c r="C41" s="69">
        <v>7.5</v>
      </c>
      <c r="D41" s="53" t="s">
        <v>166</v>
      </c>
      <c r="E41" s="126">
        <v>111252.26703107107</v>
      </c>
      <c r="F41" s="118">
        <f t="shared" si="6"/>
        <v>834392</v>
      </c>
      <c r="G41" s="70"/>
      <c r="I41" s="51" t="s">
        <v>420</v>
      </c>
      <c r="J41" s="69">
        <v>15</v>
      </c>
      <c r="K41" s="53" t="s">
        <v>166</v>
      </c>
      <c r="L41" s="53">
        <v>111252.26703107107</v>
      </c>
      <c r="M41" s="118">
        <f t="shared" si="7"/>
        <v>1668784</v>
      </c>
      <c r="N41" s="70"/>
      <c r="P41" s="51" t="s">
        <v>420</v>
      </c>
      <c r="Q41" s="69">
        <v>22.5</v>
      </c>
      <c r="R41" s="53" t="s">
        <v>166</v>
      </c>
      <c r="S41" s="126">
        <v>111252.26703107107</v>
      </c>
      <c r="T41" s="118">
        <f t="shared" si="8"/>
        <v>2503176</v>
      </c>
      <c r="U41" s="70"/>
    </row>
    <row r="42" spans="2:21">
      <c r="B42" s="51" t="s">
        <v>170</v>
      </c>
      <c r="C42" s="69">
        <v>1</v>
      </c>
      <c r="D42" s="53" t="s">
        <v>166</v>
      </c>
      <c r="E42" s="126">
        <v>214528.47536275757</v>
      </c>
      <c r="F42" s="118">
        <f t="shared" si="6"/>
        <v>214528</v>
      </c>
      <c r="G42" s="70"/>
      <c r="I42" s="51" t="s">
        <v>170</v>
      </c>
      <c r="J42" s="69">
        <v>1</v>
      </c>
      <c r="K42" s="53" t="s">
        <v>166</v>
      </c>
      <c r="L42" s="53">
        <v>214528.47536275757</v>
      </c>
      <c r="M42" s="118">
        <f t="shared" si="7"/>
        <v>214528</v>
      </c>
      <c r="N42" s="70"/>
      <c r="P42" s="51" t="s">
        <v>170</v>
      </c>
      <c r="Q42" s="69">
        <v>1</v>
      </c>
      <c r="R42" s="53" t="s">
        <v>166</v>
      </c>
      <c r="S42" s="126">
        <v>214528.47536275757</v>
      </c>
      <c r="T42" s="118">
        <f t="shared" si="8"/>
        <v>214528</v>
      </c>
      <c r="U42" s="70"/>
    </row>
    <row r="43" spans="2:21">
      <c r="B43" s="51" t="s">
        <v>430</v>
      </c>
      <c r="C43" s="69">
        <v>2.25</v>
      </c>
      <c r="D43" s="53"/>
      <c r="E43" s="126"/>
      <c r="F43" s="118">
        <f t="shared" si="6"/>
        <v>0</v>
      </c>
      <c r="G43" s="70"/>
      <c r="I43" s="51" t="s">
        <v>430</v>
      </c>
      <c r="J43" s="69">
        <v>4.5</v>
      </c>
      <c r="K43" s="53"/>
      <c r="L43" s="53"/>
      <c r="M43" s="118">
        <f t="shared" si="7"/>
        <v>0</v>
      </c>
      <c r="N43" s="70"/>
      <c r="P43" s="51" t="s">
        <v>430</v>
      </c>
      <c r="Q43" s="69">
        <v>6.75</v>
      </c>
      <c r="R43" s="53"/>
      <c r="S43" s="126"/>
      <c r="T43" s="118">
        <f t="shared" si="8"/>
        <v>0</v>
      </c>
      <c r="U43" s="70"/>
    </row>
    <row r="44" spans="2:21">
      <c r="B44" s="51" t="s">
        <v>431</v>
      </c>
      <c r="C44" s="69">
        <v>1</v>
      </c>
      <c r="D44" s="53" t="s">
        <v>166</v>
      </c>
      <c r="E44" s="126">
        <v>365798.55414418917</v>
      </c>
      <c r="F44" s="118">
        <f t="shared" si="6"/>
        <v>365799</v>
      </c>
      <c r="G44" s="70"/>
      <c r="I44" s="51" t="s">
        <v>431</v>
      </c>
      <c r="J44" s="69">
        <v>1</v>
      </c>
      <c r="K44" s="53" t="s">
        <v>166</v>
      </c>
      <c r="L44" s="53">
        <v>365798.55414418917</v>
      </c>
      <c r="M44" s="118">
        <f t="shared" si="7"/>
        <v>365799</v>
      </c>
      <c r="N44" s="70"/>
      <c r="P44" s="51" t="s">
        <v>431</v>
      </c>
      <c r="Q44" s="69">
        <v>1</v>
      </c>
      <c r="R44" s="53" t="s">
        <v>166</v>
      </c>
      <c r="S44" s="126">
        <v>365798.55414418917</v>
      </c>
      <c r="T44" s="118">
        <f t="shared" si="8"/>
        <v>365799</v>
      </c>
      <c r="U44" s="70"/>
    </row>
    <row r="45" spans="2:21">
      <c r="B45" s="51" t="s">
        <v>432</v>
      </c>
      <c r="C45" s="69">
        <v>2.5</v>
      </c>
      <c r="D45" s="53" t="s">
        <v>166</v>
      </c>
      <c r="E45" s="126">
        <v>497816.07744434767</v>
      </c>
      <c r="F45" s="118">
        <f t="shared" si="6"/>
        <v>1244540</v>
      </c>
      <c r="G45" s="70"/>
      <c r="I45" s="51" t="s">
        <v>432</v>
      </c>
      <c r="J45" s="69">
        <v>5</v>
      </c>
      <c r="K45" s="53" t="s">
        <v>166</v>
      </c>
      <c r="L45" s="53">
        <v>497816.07744434767</v>
      </c>
      <c r="M45" s="118">
        <f t="shared" si="7"/>
        <v>2489080</v>
      </c>
      <c r="N45" s="70"/>
      <c r="P45" s="51" t="s">
        <v>432</v>
      </c>
      <c r="Q45" s="69">
        <v>7.5</v>
      </c>
      <c r="R45" s="53" t="s">
        <v>166</v>
      </c>
      <c r="S45" s="126">
        <v>497816.07744434767</v>
      </c>
      <c r="T45" s="118">
        <f t="shared" si="8"/>
        <v>3733621</v>
      </c>
      <c r="U45" s="70"/>
    </row>
    <row r="46" spans="2:21">
      <c r="B46" s="51" t="s">
        <v>433</v>
      </c>
      <c r="C46" s="69">
        <v>25</v>
      </c>
      <c r="D46" s="53" t="s">
        <v>423</v>
      </c>
      <c r="E46" s="126">
        <v>115515.33288763869</v>
      </c>
      <c r="F46" s="118">
        <f t="shared" si="6"/>
        <v>2887883</v>
      </c>
      <c r="G46" s="70"/>
      <c r="I46" s="51" t="s">
        <v>433</v>
      </c>
      <c r="J46" s="69">
        <v>50</v>
      </c>
      <c r="K46" s="53" t="s">
        <v>423</v>
      </c>
      <c r="L46" s="53">
        <v>115515.33288763869</v>
      </c>
      <c r="M46" s="118">
        <f t="shared" si="7"/>
        <v>5775767</v>
      </c>
      <c r="N46" s="70"/>
      <c r="P46" s="51" t="s">
        <v>433</v>
      </c>
      <c r="Q46" s="69">
        <v>75</v>
      </c>
      <c r="R46" s="53" t="s">
        <v>423</v>
      </c>
      <c r="S46" s="126">
        <v>115515.33288763869</v>
      </c>
      <c r="T46" s="118">
        <f t="shared" si="8"/>
        <v>8663650</v>
      </c>
      <c r="U46" s="70"/>
    </row>
    <row r="47" spans="2:21">
      <c r="B47" s="51" t="s">
        <v>171</v>
      </c>
      <c r="C47" s="69">
        <v>8.5</v>
      </c>
      <c r="D47" s="53" t="s">
        <v>166</v>
      </c>
      <c r="E47" s="126">
        <v>137518.25343766512</v>
      </c>
      <c r="F47" s="118">
        <f t="shared" si="6"/>
        <v>1168905</v>
      </c>
      <c r="G47" s="70"/>
      <c r="I47" s="51" t="s">
        <v>171</v>
      </c>
      <c r="J47" s="69">
        <v>16</v>
      </c>
      <c r="K47" s="53" t="s">
        <v>166</v>
      </c>
      <c r="L47" s="53">
        <v>137518.25343766512</v>
      </c>
      <c r="M47" s="118">
        <f t="shared" si="7"/>
        <v>2200292</v>
      </c>
      <c r="N47" s="70"/>
      <c r="P47" s="51" t="s">
        <v>171</v>
      </c>
      <c r="Q47" s="69">
        <v>23.5</v>
      </c>
      <c r="R47" s="53" t="s">
        <v>166</v>
      </c>
      <c r="S47" s="126">
        <v>137518.25343766512</v>
      </c>
      <c r="T47" s="118">
        <f t="shared" si="8"/>
        <v>3231679</v>
      </c>
      <c r="U47" s="70"/>
    </row>
    <row r="48" spans="2:21">
      <c r="B48" s="51"/>
      <c r="C48" s="69"/>
      <c r="D48" s="53" t="s">
        <v>49</v>
      </c>
      <c r="E48" s="126" t="s">
        <v>49</v>
      </c>
      <c r="F48" s="118">
        <f t="shared" si="6"/>
        <v>0</v>
      </c>
      <c r="G48" s="70"/>
      <c r="I48" s="51"/>
      <c r="J48" s="69"/>
      <c r="K48" s="53" t="s">
        <v>49</v>
      </c>
      <c r="L48" s="53" t="s">
        <v>49</v>
      </c>
      <c r="M48" s="118">
        <f t="shared" si="7"/>
        <v>0</v>
      </c>
      <c r="N48" s="70"/>
      <c r="P48" s="51"/>
      <c r="Q48" s="69"/>
      <c r="R48" s="53" t="s">
        <v>49</v>
      </c>
      <c r="S48" s="126" t="s">
        <v>49</v>
      </c>
      <c r="T48" s="118">
        <f t="shared" si="8"/>
        <v>0</v>
      </c>
      <c r="U48" s="70"/>
    </row>
    <row r="49" spans="2:21">
      <c r="B49" s="51"/>
      <c r="C49" s="69"/>
      <c r="D49" s="53" t="s">
        <v>49</v>
      </c>
      <c r="E49" s="126" t="s">
        <v>49</v>
      </c>
      <c r="F49" s="118">
        <f t="shared" si="6"/>
        <v>0</v>
      </c>
      <c r="G49" s="70"/>
      <c r="I49" s="51"/>
      <c r="J49" s="69"/>
      <c r="K49" s="53" t="s">
        <v>49</v>
      </c>
      <c r="L49" s="53" t="s">
        <v>49</v>
      </c>
      <c r="M49" s="118">
        <f t="shared" si="7"/>
        <v>0</v>
      </c>
      <c r="N49" s="70"/>
      <c r="P49" s="51"/>
      <c r="Q49" s="69"/>
      <c r="R49" s="53" t="s">
        <v>49</v>
      </c>
      <c r="S49" s="126" t="s">
        <v>49</v>
      </c>
      <c r="T49" s="118">
        <f t="shared" si="8"/>
        <v>0</v>
      </c>
      <c r="U49" s="70"/>
    </row>
    <row r="50" spans="2:21">
      <c r="B50" s="51"/>
      <c r="C50" s="69"/>
      <c r="D50" s="53" t="s">
        <v>49</v>
      </c>
      <c r="E50" s="126" t="s">
        <v>49</v>
      </c>
      <c r="F50" s="118">
        <f t="shared" si="6"/>
        <v>0</v>
      </c>
      <c r="G50" s="70"/>
      <c r="I50" s="51"/>
      <c r="J50" s="69"/>
      <c r="K50" s="53" t="s">
        <v>49</v>
      </c>
      <c r="L50" s="53" t="s">
        <v>49</v>
      </c>
      <c r="M50" s="118">
        <f t="shared" si="7"/>
        <v>0</v>
      </c>
      <c r="N50" s="70"/>
      <c r="P50" s="51"/>
      <c r="Q50" s="69"/>
      <c r="R50" s="53" t="s">
        <v>49</v>
      </c>
      <c r="S50" s="126" t="s">
        <v>49</v>
      </c>
      <c r="T50" s="118">
        <f t="shared" si="8"/>
        <v>0</v>
      </c>
      <c r="U50" s="70"/>
    </row>
    <row r="51" spans="2:21">
      <c r="B51" s="56"/>
      <c r="C51" s="72"/>
      <c r="D51" s="49" t="s">
        <v>49</v>
      </c>
      <c r="E51" s="128" t="s">
        <v>49</v>
      </c>
      <c r="F51" s="125">
        <f t="shared" si="6"/>
        <v>0</v>
      </c>
      <c r="G51" s="59"/>
      <c r="I51" s="56"/>
      <c r="J51" s="72"/>
      <c r="K51" s="49" t="s">
        <v>49</v>
      </c>
      <c r="L51" s="132" t="s">
        <v>49</v>
      </c>
      <c r="M51" s="125">
        <f t="shared" si="7"/>
        <v>0</v>
      </c>
      <c r="N51" s="59"/>
      <c r="P51" s="56"/>
      <c r="Q51" s="72"/>
      <c r="R51" s="49" t="s">
        <v>49</v>
      </c>
      <c r="S51" s="128" t="s">
        <v>49</v>
      </c>
      <c r="T51" s="125">
        <f t="shared" si="8"/>
        <v>0</v>
      </c>
      <c r="U51" s="59"/>
    </row>
    <row r="52" spans="2:21" ht="13" thickBot="1">
      <c r="B52" s="74" t="s">
        <v>162</v>
      </c>
      <c r="C52" s="75"/>
      <c r="D52" s="76"/>
      <c r="E52" s="76"/>
      <c r="F52" s="77"/>
      <c r="G52" s="64">
        <f>SUM(F40:F51)</f>
        <v>6716047</v>
      </c>
      <c r="I52" s="74" t="s">
        <v>162</v>
      </c>
      <c r="J52" s="75"/>
      <c r="K52" s="76"/>
      <c r="L52" s="76"/>
      <c r="M52" s="77"/>
      <c r="N52" s="64">
        <f>SUM(M40:M51)</f>
        <v>12714250</v>
      </c>
      <c r="P52" s="74" t="s">
        <v>162</v>
      </c>
      <c r="Q52" s="75"/>
      <c r="R52" s="76"/>
      <c r="S52" s="76"/>
      <c r="T52" s="77"/>
      <c r="U52" s="64">
        <f>SUM(T40:T51)</f>
        <v>18712453</v>
      </c>
    </row>
    <row r="53" spans="2:21" ht="13" thickBot="1">
      <c r="B53" s="65"/>
      <c r="C53" s="80"/>
      <c r="D53" s="65"/>
      <c r="E53" s="65"/>
      <c r="F53" s="65"/>
      <c r="G53" s="81"/>
      <c r="I53" s="65"/>
      <c r="J53" s="80"/>
      <c r="K53" s="65"/>
      <c r="L53" s="65"/>
      <c r="M53" s="65"/>
      <c r="N53" s="81"/>
      <c r="P53" s="65"/>
      <c r="Q53" s="80"/>
      <c r="R53" s="65"/>
      <c r="S53" s="65"/>
      <c r="T53" s="65"/>
      <c r="U53" s="81"/>
    </row>
    <row r="54" spans="2:21">
      <c r="B54" s="44" t="s">
        <v>174</v>
      </c>
      <c r="C54" s="67"/>
      <c r="D54" s="45"/>
      <c r="E54" s="45"/>
      <c r="F54" s="45"/>
      <c r="G54" s="46"/>
      <c r="I54" s="44" t="s">
        <v>174</v>
      </c>
      <c r="J54" s="67"/>
      <c r="K54" s="45"/>
      <c r="L54" s="45"/>
      <c r="M54" s="45"/>
      <c r="N54" s="46"/>
      <c r="P54" s="44" t="s">
        <v>174</v>
      </c>
      <c r="Q54" s="67"/>
      <c r="R54" s="45"/>
      <c r="S54" s="45"/>
      <c r="T54" s="45"/>
      <c r="U54" s="46"/>
    </row>
    <row r="55" spans="2:21">
      <c r="B55" s="47" t="s">
        <v>70</v>
      </c>
      <c r="C55" s="68" t="s">
        <v>175</v>
      </c>
      <c r="D55" s="49" t="s">
        <v>176</v>
      </c>
      <c r="E55" s="49" t="s">
        <v>151</v>
      </c>
      <c r="F55" s="49" t="s">
        <v>74</v>
      </c>
      <c r="G55" s="50" t="s">
        <v>75</v>
      </c>
      <c r="I55" s="47" t="s">
        <v>70</v>
      </c>
      <c r="J55" s="68" t="s">
        <v>175</v>
      </c>
      <c r="K55" s="49" t="s">
        <v>176</v>
      </c>
      <c r="L55" s="49" t="s">
        <v>151</v>
      </c>
      <c r="M55" s="49" t="s">
        <v>74</v>
      </c>
      <c r="N55" s="50" t="s">
        <v>75</v>
      </c>
      <c r="P55" s="47" t="s">
        <v>70</v>
      </c>
      <c r="Q55" s="68" t="s">
        <v>175</v>
      </c>
      <c r="R55" s="49" t="s">
        <v>176</v>
      </c>
      <c r="S55" s="49" t="s">
        <v>151</v>
      </c>
      <c r="T55" s="49" t="s">
        <v>74</v>
      </c>
      <c r="U55" s="50" t="s">
        <v>75</v>
      </c>
    </row>
    <row r="56" spans="2:21">
      <c r="B56" s="51" t="s">
        <v>177</v>
      </c>
      <c r="C56" s="112">
        <v>786366.57149648794</v>
      </c>
      <c r="D56" s="112"/>
      <c r="E56" s="83">
        <v>1</v>
      </c>
      <c r="F56" s="118">
        <f t="shared" ref="F56:F65" si="9">IF(C56&lt;&gt;"",ROUND((C56+D56)*E56,0),0)</f>
        <v>786367</v>
      </c>
      <c r="G56" s="70"/>
      <c r="I56" s="51" t="s">
        <v>177</v>
      </c>
      <c r="J56" s="112">
        <v>786366.57149648794</v>
      </c>
      <c r="K56" s="112"/>
      <c r="L56" s="83">
        <v>1</v>
      </c>
      <c r="M56" s="118">
        <f t="shared" ref="M56:M65" si="10">IF(J56&lt;&gt;"",ROUND((J56+K56)*L56,0),0)</f>
        <v>786367</v>
      </c>
      <c r="N56" s="70"/>
      <c r="P56" s="51" t="s">
        <v>177</v>
      </c>
      <c r="Q56" s="112">
        <v>786366.57149648794</v>
      </c>
      <c r="R56" s="112"/>
      <c r="S56" s="83">
        <v>1</v>
      </c>
      <c r="T56" s="118">
        <f t="shared" ref="T56:T65" si="11">IF(Q56&lt;&gt;"",ROUND((Q56+R56)*S56,0),0)</f>
        <v>786367</v>
      </c>
      <c r="U56" s="70"/>
    </row>
    <row r="57" spans="2:21">
      <c r="B57" s="51" t="s">
        <v>178</v>
      </c>
      <c r="C57" s="112">
        <v>480650.61643850018</v>
      </c>
      <c r="D57" s="113"/>
      <c r="E57" s="83">
        <v>5</v>
      </c>
      <c r="F57" s="118">
        <f t="shared" si="9"/>
        <v>2403253</v>
      </c>
      <c r="G57" s="70"/>
      <c r="I57" s="51" t="s">
        <v>178</v>
      </c>
      <c r="J57" s="112">
        <v>480650.61643850018</v>
      </c>
      <c r="K57" s="113"/>
      <c r="L57" s="83">
        <v>5</v>
      </c>
      <c r="M57" s="118">
        <f t="shared" si="10"/>
        <v>2403253</v>
      </c>
      <c r="N57" s="70"/>
      <c r="P57" s="51" t="s">
        <v>178</v>
      </c>
      <c r="Q57" s="112">
        <v>480650.61643850018</v>
      </c>
      <c r="R57" s="113"/>
      <c r="S57" s="83">
        <v>5</v>
      </c>
      <c r="T57" s="118">
        <f t="shared" si="11"/>
        <v>2403253</v>
      </c>
      <c r="U57" s="70"/>
    </row>
    <row r="58" spans="2:21">
      <c r="B58" s="51" t="s">
        <v>179</v>
      </c>
      <c r="C58" s="112">
        <v>376865.66830805974</v>
      </c>
      <c r="D58" s="113"/>
      <c r="E58" s="83">
        <v>5</v>
      </c>
      <c r="F58" s="118">
        <f t="shared" si="9"/>
        <v>1884328</v>
      </c>
      <c r="G58" s="70"/>
      <c r="I58" s="51" t="s">
        <v>179</v>
      </c>
      <c r="J58" s="112">
        <v>376865.66830805974</v>
      </c>
      <c r="K58" s="113"/>
      <c r="L58" s="83">
        <v>12</v>
      </c>
      <c r="M58" s="118">
        <f t="shared" si="10"/>
        <v>4522388</v>
      </c>
      <c r="N58" s="70"/>
      <c r="P58" s="51" t="s">
        <v>179</v>
      </c>
      <c r="Q58" s="112">
        <v>376865.66830805974</v>
      </c>
      <c r="R58" s="113"/>
      <c r="S58" s="83">
        <v>15</v>
      </c>
      <c r="T58" s="118">
        <f t="shared" si="11"/>
        <v>5652985</v>
      </c>
      <c r="U58" s="70"/>
    </row>
    <row r="59" spans="2:21">
      <c r="B59" s="51" t="s">
        <v>180</v>
      </c>
      <c r="C59" s="112">
        <v>172517.9943805123</v>
      </c>
      <c r="D59" s="113"/>
      <c r="E59" s="83">
        <v>15</v>
      </c>
      <c r="F59" s="118">
        <f t="shared" si="9"/>
        <v>2587770</v>
      </c>
      <c r="G59" s="70"/>
      <c r="I59" s="51" t="s">
        <v>180</v>
      </c>
      <c r="J59" s="112">
        <v>172517.9943805123</v>
      </c>
      <c r="K59" s="113"/>
      <c r="L59" s="83">
        <v>40</v>
      </c>
      <c r="M59" s="118">
        <f t="shared" si="10"/>
        <v>6900720</v>
      </c>
      <c r="N59" s="70"/>
      <c r="P59" s="51" t="s">
        <v>180</v>
      </c>
      <c r="Q59" s="112">
        <v>172517.9943805123</v>
      </c>
      <c r="R59" s="113"/>
      <c r="S59" s="83">
        <v>60</v>
      </c>
      <c r="T59" s="118">
        <f t="shared" si="11"/>
        <v>10351080</v>
      </c>
      <c r="U59" s="70"/>
    </row>
    <row r="60" spans="2:21">
      <c r="B60" s="51"/>
      <c r="C60" s="112" t="s">
        <v>49</v>
      </c>
      <c r="D60" s="113"/>
      <c r="E60" s="83"/>
      <c r="F60" s="118">
        <f t="shared" si="9"/>
        <v>0</v>
      </c>
      <c r="G60" s="70"/>
      <c r="I60" s="51"/>
      <c r="J60" s="112" t="s">
        <v>49</v>
      </c>
      <c r="K60" s="113"/>
      <c r="L60" s="83"/>
      <c r="M60" s="118">
        <f t="shared" si="10"/>
        <v>0</v>
      </c>
      <c r="N60" s="70"/>
      <c r="P60" s="51"/>
      <c r="Q60" s="112" t="s">
        <v>49</v>
      </c>
      <c r="R60" s="113"/>
      <c r="S60" s="83"/>
      <c r="T60" s="118">
        <f t="shared" si="11"/>
        <v>0</v>
      </c>
      <c r="U60" s="70"/>
    </row>
    <row r="61" spans="2:21">
      <c r="B61" s="51"/>
      <c r="C61" s="112" t="s">
        <v>49</v>
      </c>
      <c r="D61" s="113"/>
      <c r="E61" s="83"/>
      <c r="F61" s="118">
        <f t="shared" si="9"/>
        <v>0</v>
      </c>
      <c r="G61" s="70"/>
      <c r="I61" s="51"/>
      <c r="J61" s="112" t="s">
        <v>49</v>
      </c>
      <c r="K61" s="113"/>
      <c r="L61" s="83"/>
      <c r="M61" s="118">
        <f t="shared" si="10"/>
        <v>0</v>
      </c>
      <c r="N61" s="70"/>
      <c r="P61" s="51"/>
      <c r="Q61" s="112" t="s">
        <v>49</v>
      </c>
      <c r="R61" s="113"/>
      <c r="S61" s="83"/>
      <c r="T61" s="118">
        <f t="shared" si="11"/>
        <v>0</v>
      </c>
      <c r="U61" s="70"/>
    </row>
    <row r="62" spans="2:21">
      <c r="B62" s="51"/>
      <c r="C62" s="112" t="s">
        <v>49</v>
      </c>
      <c r="D62" s="113"/>
      <c r="E62" s="83"/>
      <c r="F62" s="118">
        <f t="shared" si="9"/>
        <v>0</v>
      </c>
      <c r="G62" s="70"/>
      <c r="I62" s="51"/>
      <c r="J62" s="112" t="s">
        <v>49</v>
      </c>
      <c r="K62" s="113"/>
      <c r="L62" s="83"/>
      <c r="M62" s="118">
        <f t="shared" si="10"/>
        <v>0</v>
      </c>
      <c r="N62" s="70"/>
      <c r="P62" s="51"/>
      <c r="Q62" s="112" t="s">
        <v>49</v>
      </c>
      <c r="R62" s="113"/>
      <c r="S62" s="83"/>
      <c r="T62" s="118">
        <f t="shared" si="11"/>
        <v>0</v>
      </c>
      <c r="U62" s="70"/>
    </row>
    <row r="63" spans="2:21">
      <c r="B63" s="51"/>
      <c r="C63" s="112" t="s">
        <v>49</v>
      </c>
      <c r="D63" s="113"/>
      <c r="E63" s="100"/>
      <c r="F63" s="118">
        <f t="shared" si="9"/>
        <v>0</v>
      </c>
      <c r="G63" s="70"/>
      <c r="I63" s="51"/>
      <c r="J63" s="112" t="s">
        <v>49</v>
      </c>
      <c r="K63" s="113"/>
      <c r="L63" s="100"/>
      <c r="M63" s="118">
        <f t="shared" si="10"/>
        <v>0</v>
      </c>
      <c r="N63" s="70"/>
      <c r="P63" s="51"/>
      <c r="Q63" s="112" t="s">
        <v>49</v>
      </c>
      <c r="R63" s="113"/>
      <c r="S63" s="100"/>
      <c r="T63" s="118">
        <f t="shared" si="11"/>
        <v>0</v>
      </c>
      <c r="U63" s="70"/>
    </row>
    <row r="64" spans="2:21">
      <c r="B64" s="85"/>
      <c r="C64" s="112" t="s">
        <v>49</v>
      </c>
      <c r="D64" s="113"/>
      <c r="E64" s="86"/>
      <c r="F64" s="118">
        <f t="shared" si="9"/>
        <v>0</v>
      </c>
      <c r="G64" s="70"/>
      <c r="I64" s="85"/>
      <c r="J64" s="112" t="s">
        <v>49</v>
      </c>
      <c r="K64" s="113"/>
      <c r="L64" s="86"/>
      <c r="M64" s="118">
        <f t="shared" si="10"/>
        <v>0</v>
      </c>
      <c r="N64" s="70"/>
      <c r="P64" s="85"/>
      <c r="Q64" s="112" t="s">
        <v>49</v>
      </c>
      <c r="R64" s="113"/>
      <c r="S64" s="86"/>
      <c r="T64" s="118">
        <f t="shared" si="11"/>
        <v>0</v>
      </c>
      <c r="U64" s="70"/>
    </row>
    <row r="65" spans="2:21">
      <c r="B65" s="56"/>
      <c r="C65" s="129" t="s">
        <v>49</v>
      </c>
      <c r="D65" s="116"/>
      <c r="E65" s="88"/>
      <c r="F65" s="125">
        <f t="shared" si="9"/>
        <v>0</v>
      </c>
      <c r="G65" s="59"/>
      <c r="I65" s="56"/>
      <c r="J65" s="129" t="s">
        <v>49</v>
      </c>
      <c r="K65" s="116"/>
      <c r="L65" s="88"/>
      <c r="M65" s="125">
        <f t="shared" si="10"/>
        <v>0</v>
      </c>
      <c r="N65" s="59"/>
      <c r="P65" s="56"/>
      <c r="Q65" s="129" t="s">
        <v>49</v>
      </c>
      <c r="R65" s="116"/>
      <c r="S65" s="88"/>
      <c r="T65" s="125">
        <f t="shared" si="11"/>
        <v>0</v>
      </c>
      <c r="U65" s="59"/>
    </row>
    <row r="66" spans="2:21" ht="13" thickBot="1">
      <c r="B66" s="74" t="s">
        <v>185</v>
      </c>
      <c r="C66" s="76"/>
      <c r="D66" s="76"/>
      <c r="E66" s="76"/>
      <c r="F66" s="77"/>
      <c r="G66" s="64">
        <f>SUM(F56:F65)</f>
        <v>7661718</v>
      </c>
      <c r="I66" s="74" t="s">
        <v>185</v>
      </c>
      <c r="J66" s="76"/>
      <c r="K66" s="76"/>
      <c r="L66" s="76"/>
      <c r="M66" s="77"/>
      <c r="N66" s="64">
        <f>SUM(M56:M65)</f>
        <v>14612728</v>
      </c>
      <c r="P66" s="74" t="s">
        <v>185</v>
      </c>
      <c r="Q66" s="76"/>
      <c r="R66" s="76"/>
      <c r="S66" s="76"/>
      <c r="T66" s="77"/>
      <c r="U66" s="64">
        <f>SUM(T56:T65)</f>
        <v>19193685</v>
      </c>
    </row>
    <row r="67" spans="2:21" ht="13" thickBot="1">
      <c r="B67" s="65"/>
      <c r="C67" s="80"/>
      <c r="D67" s="65"/>
      <c r="E67" s="65"/>
      <c r="F67" s="65"/>
      <c r="G67" s="81"/>
      <c r="I67" s="65"/>
      <c r="J67" s="80"/>
      <c r="K67" s="65"/>
      <c r="L67" s="65"/>
      <c r="M67" s="65"/>
      <c r="N67" s="81"/>
      <c r="P67" s="65"/>
      <c r="Q67" s="80"/>
      <c r="R67" s="65"/>
      <c r="S67" s="65"/>
      <c r="T67" s="65"/>
      <c r="U67" s="81"/>
    </row>
    <row r="68" spans="2:21" ht="13" thickBot="1">
      <c r="B68" s="65"/>
      <c r="C68" s="80"/>
      <c r="D68" s="89" t="s">
        <v>186</v>
      </c>
      <c r="E68" s="40"/>
      <c r="F68" s="41"/>
      <c r="G68" s="90">
        <f>G22+G36+G52+G66</f>
        <v>15795525</v>
      </c>
      <c r="I68" s="65"/>
      <c r="J68" s="80"/>
      <c r="K68" s="89" t="s">
        <v>186</v>
      </c>
      <c r="L68" s="40"/>
      <c r="M68" s="41"/>
      <c r="N68" s="90">
        <f>N22+N36+N52+N66</f>
        <v>29689913</v>
      </c>
      <c r="P68" s="65"/>
      <c r="Q68" s="80"/>
      <c r="R68" s="89" t="s">
        <v>186</v>
      </c>
      <c r="S68" s="40"/>
      <c r="T68" s="41"/>
      <c r="U68" s="90">
        <f>U22+U36+U52+U66</f>
        <v>40741659</v>
      </c>
    </row>
    <row r="70" spans="2:21">
      <c r="F70" s="2" t="str">
        <f>+ERPC_DETALLE_COMPARATIVO_2021VF!$D$3</f>
        <v>Administración</v>
      </c>
      <c r="G70" s="139">
        <f>+G68*A</f>
        <v>1579552.5</v>
      </c>
      <c r="M70" s="2" t="str">
        <f>+ERPC_DETALLE_COMPARATIVO_2021VF!$D$3</f>
        <v>Administración</v>
      </c>
      <c r="N70" s="139">
        <f>+N68*A</f>
        <v>2968991.3000000003</v>
      </c>
      <c r="T70" s="2" t="str">
        <f>+ERPC_DETALLE_COMPARATIVO_2021VF!$D$3</f>
        <v>Administración</v>
      </c>
      <c r="U70" s="139">
        <f>+U68*A</f>
        <v>4074165.9000000004</v>
      </c>
    </row>
    <row r="71" spans="2:21">
      <c r="F71" s="2" t="str">
        <f>+ERPC_DETALLE_COMPARATIVO_2021VF!$D$4</f>
        <v>Imprevistos</v>
      </c>
      <c r="G71" s="139">
        <f>+G68*I</f>
        <v>789776.25</v>
      </c>
      <c r="M71" s="2" t="str">
        <f>+ERPC_DETALLE_COMPARATIVO_2021VF!$D$4</f>
        <v>Imprevistos</v>
      </c>
      <c r="N71" s="139">
        <f>+N68*I</f>
        <v>1484495.6500000001</v>
      </c>
      <c r="T71" s="2" t="str">
        <f>+ERPC_DETALLE_COMPARATIVO_2021VF!$D$4</f>
        <v>Imprevistos</v>
      </c>
      <c r="U71" s="139">
        <f>+U68*I</f>
        <v>2037082.9500000002</v>
      </c>
    </row>
    <row r="72" spans="2:21">
      <c r="F72" s="2" t="str">
        <f>+ERPC_DETALLE_COMPARATIVO_2021VF!$D$5</f>
        <v>Utilidad</v>
      </c>
      <c r="G72" s="139">
        <f>+G68*U</f>
        <v>789776.25</v>
      </c>
      <c r="M72" s="2" t="str">
        <f>+ERPC_DETALLE_COMPARATIVO_2021VF!$D$5</f>
        <v>Utilidad</v>
      </c>
      <c r="N72" s="139">
        <f>+N68*U</f>
        <v>1484495.6500000001</v>
      </c>
      <c r="T72" s="2" t="str">
        <f>+ERPC_DETALLE_COMPARATIVO_2021VF!$D$5</f>
        <v>Utilidad</v>
      </c>
      <c r="U72" s="139">
        <f>+U68*U</f>
        <v>2037082.9500000002</v>
      </c>
    </row>
    <row r="73" spans="2:21" ht="13">
      <c r="F73" s="140" t="s">
        <v>187</v>
      </c>
      <c r="G73" s="141">
        <f>SUM(G70:G72)</f>
        <v>3159105</v>
      </c>
      <c r="M73" s="140" t="s">
        <v>187</v>
      </c>
      <c r="N73" s="141">
        <f>SUM(N70:N72)</f>
        <v>5937982.6000000006</v>
      </c>
      <c r="T73" s="140" t="s">
        <v>187</v>
      </c>
      <c r="U73" s="141">
        <f>SUM(U70:U72)</f>
        <v>8148331.8000000007</v>
      </c>
    </row>
  </sheetData>
  <mergeCells count="3">
    <mergeCell ref="B2:F2"/>
    <mergeCell ref="I2:M2"/>
    <mergeCell ref="P2:T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B002730428DB44A363FEEF3CF1E410" ma:contentTypeVersion="14" ma:contentTypeDescription="Crear nuevo documento." ma:contentTypeScope="" ma:versionID="6ab969c0f4f1cf3fbcf73ceb06d26d5b">
  <xsd:schema xmlns:xsd="http://www.w3.org/2001/XMLSchema" xmlns:xs="http://www.w3.org/2001/XMLSchema" xmlns:p="http://schemas.microsoft.com/office/2006/metadata/properties" xmlns:ns2="d9768cc5-42b3-4154-ac79-a479a91618ca" xmlns:ns3="3c5dda01-6cde-45f2-983a-9e3cf2dbb43c" targetNamespace="http://schemas.microsoft.com/office/2006/metadata/properties" ma:root="true" ma:fieldsID="0c86a79da27dd86e84a0ee563cc2eff5" ns2:_="" ns3:_="">
    <xsd:import namespace="d9768cc5-42b3-4154-ac79-a479a91618ca"/>
    <xsd:import namespace="3c5dda01-6cde-45f2-983a-9e3cf2dbb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68cc5-42b3-4154-ac79-a479a9161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dda01-6cde-45f2-983a-9e3cf2dbb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768cc5-42b3-4154-ac79-a479a91618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61AD00-28C9-4A20-9F7B-E442CB0878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87612-C4FE-4BAA-A95C-7564E4FA6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768cc5-42b3-4154-ac79-a479a91618ca"/>
    <ds:schemaRef ds:uri="3c5dda01-6cde-45f2-983a-9e3cf2dbb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9841D-B176-401A-B571-7AA251CF7504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3c5dda01-6cde-45f2-983a-9e3cf2dbb43c"/>
    <ds:schemaRef ds:uri="d9768cc5-42b3-4154-ac79-a479a91618c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ERPC_DETALLE_COMPARATIVO_2021VF</vt:lpstr>
      <vt:lpstr>ERPC_DETALLE_COMPARATIVO_2023VF</vt:lpstr>
      <vt:lpstr>Otros componentes</vt:lpstr>
      <vt:lpstr>SKID MEDICION</vt:lpstr>
      <vt:lpstr>SKID REGULACION</vt:lpstr>
      <vt:lpstr>SKID FILTRACION</vt:lpstr>
      <vt:lpstr>SKID ODORIZACIÓN</vt:lpstr>
      <vt:lpstr> PUESTA A TIERRA Y PROT_CATOD</vt:lpstr>
      <vt:lpstr>INGENIERIA</vt:lpstr>
      <vt:lpstr>COMUNICACIONES</vt:lpstr>
      <vt:lpstr>ADMINISTRACIÓN</vt:lpstr>
      <vt:lpstr>TOTAL O.CIVIL</vt:lpstr>
      <vt:lpstr>O_CIVIL_MALLA_ESLABON</vt:lpstr>
      <vt:lpstr>O_CIVIL_CONCRETOS</vt:lpstr>
      <vt:lpstr>O_CIVIL_EXCAVACIONES</vt:lpstr>
      <vt:lpstr>A</vt:lpstr>
      <vt:lpstr>I</vt:lpstr>
      <vt:lpstr>IVA</vt:lpstr>
      <vt:lpstr>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cmartebu</dc:creator>
  <cp:keywords/>
  <dc:description/>
  <cp:lastModifiedBy>Ginna Paola Martinez Martinez</cp:lastModifiedBy>
  <cp:revision/>
  <dcterms:created xsi:type="dcterms:W3CDTF">2008-10-06T20:49:23Z</dcterms:created>
  <dcterms:modified xsi:type="dcterms:W3CDTF">2025-02-04T21:58:24Z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0x01010040B002730428DB44A363FEEF3CF1E410</vt:lpwstr>
  </property>
</Properties>
</file>